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efe\Excel\"/>
    </mc:Choice>
  </mc:AlternateContent>
  <xr:revisionPtr revIDLastSave="0" documentId="13_ncr:1_{44185605-FCB9-46DF-8306-9D651189645E}" xr6:coauthVersionLast="47" xr6:coauthVersionMax="47" xr10:uidLastSave="{00000000-0000-0000-0000-000000000000}"/>
  <workbookProtection workbookPassword="8407" lockStructure="1"/>
  <bookViews>
    <workbookView xWindow="-120" yWindow="-120" windowWidth="29040" windowHeight="15840" tabRatio="483" xr2:uid="{8C855176-EDAA-4FB8-8B21-F9C007C7A336}"/>
  </bookViews>
  <sheets>
    <sheet name="Apinfo" sheetId="1" r:id="rId1"/>
  </sheets>
  <calcPr calcId="181029"/>
</workbook>
</file>

<file path=xl/calcChain.xml><?xml version="1.0" encoding="utf-8"?>
<calcChain xmlns="http://schemas.openxmlformats.org/spreadsheetml/2006/main">
  <c r="F30" i="1" l="1"/>
  <c r="E62" i="1" l="1"/>
  <c r="H18" i="1" s="1"/>
  <c r="E61" i="1"/>
  <c r="D17" i="1"/>
  <c r="E64" i="1"/>
  <c r="C18" i="1"/>
  <c r="D11" i="1"/>
  <c r="E11" i="1" s="1"/>
  <c r="E42" i="1" s="1"/>
  <c r="D42" i="1" s="1"/>
  <c r="F31" i="1"/>
  <c r="G31" i="1" s="1"/>
  <c r="F11" i="1"/>
  <c r="G11" i="1" s="1"/>
  <c r="C24" i="1" s="1"/>
  <c r="H11" i="1"/>
  <c r="I11" i="1" s="1"/>
  <c r="J11" i="1"/>
  <c r="J19" i="1" s="1"/>
  <c r="E33" i="1"/>
  <c r="G33" i="1"/>
  <c r="I33" i="1"/>
  <c r="K33" i="1"/>
  <c r="E34" i="1"/>
  <c r="G34" i="1"/>
  <c r="I34" i="1"/>
  <c r="K34" i="1"/>
  <c r="E35" i="1"/>
  <c r="G35" i="1"/>
  <c r="I35" i="1"/>
  <c r="K35" i="1"/>
  <c r="H40" i="1"/>
  <c r="H41" i="1"/>
  <c r="I42" i="1"/>
  <c r="H42" i="1" s="1"/>
  <c r="D43" i="1"/>
  <c r="F43" i="1"/>
  <c r="H43" i="1"/>
  <c r="J43" i="1"/>
  <c r="E44" i="1"/>
  <c r="G44" i="1"/>
  <c r="I44" i="1"/>
  <c r="K44" i="1"/>
  <c r="D45" i="1"/>
  <c r="E45" i="1"/>
  <c r="F45" i="1"/>
  <c r="G45" i="1" s="1"/>
  <c r="G37" i="1" s="1"/>
  <c r="H45" i="1"/>
  <c r="I45" i="1"/>
  <c r="J45" i="1"/>
  <c r="J37" i="1" s="1"/>
  <c r="D46" i="1"/>
  <c r="E46" i="1"/>
  <c r="F46" i="1"/>
  <c r="H46" i="1"/>
  <c r="I46" i="1" s="1"/>
  <c r="J46" i="1"/>
  <c r="K46" i="1" s="1"/>
  <c r="E47" i="1"/>
  <c r="G47" i="1"/>
  <c r="I47" i="1"/>
  <c r="K47" i="1"/>
  <c r="E48" i="1"/>
  <c r="G48" i="1"/>
  <c r="I48" i="1"/>
  <c r="K48" i="1"/>
  <c r="E49" i="1"/>
  <c r="G49" i="1"/>
  <c r="I49" i="1"/>
  <c r="K49" i="1"/>
  <c r="E50" i="1"/>
  <c r="G50" i="1"/>
  <c r="I50" i="1"/>
  <c r="K50" i="1"/>
  <c r="E51" i="1"/>
  <c r="G51" i="1"/>
  <c r="I51" i="1"/>
  <c r="K51" i="1"/>
  <c r="E52" i="1"/>
  <c r="G52" i="1"/>
  <c r="I52" i="1"/>
  <c r="K52" i="1"/>
  <c r="E53" i="1"/>
  <c r="G53" i="1"/>
  <c r="I53" i="1"/>
  <c r="K53" i="1"/>
  <c r="E54" i="1"/>
  <c r="G54" i="1"/>
  <c r="I54" i="1"/>
  <c r="K54" i="1"/>
  <c r="E55" i="1"/>
  <c r="G55" i="1"/>
  <c r="I55" i="1"/>
  <c r="K55" i="1"/>
  <c r="E74" i="1"/>
  <c r="F37" i="1"/>
  <c r="G46" i="1"/>
  <c r="F25" i="1"/>
  <c r="G25" i="1"/>
  <c r="C17" i="1"/>
  <c r="I69" i="1" l="1"/>
  <c r="J23" i="1" s="1"/>
  <c r="G69" i="1"/>
  <c r="D21" i="1" s="1"/>
  <c r="H69" i="1"/>
  <c r="H22" i="1" s="1"/>
  <c r="K19" i="1"/>
  <c r="C23" i="1"/>
  <c r="F26" i="1"/>
  <c r="G26" i="1" s="1"/>
  <c r="K45" i="1"/>
  <c r="K37" i="1" s="1"/>
  <c r="F27" i="1"/>
  <c r="G27" i="1" s="1"/>
  <c r="J32" i="1"/>
  <c r="K32" i="1" s="1"/>
  <c r="G30" i="1"/>
  <c r="K11" i="1"/>
  <c r="F29" i="1"/>
  <c r="G29" i="1" s="1"/>
  <c r="F24" i="1"/>
  <c r="G24" i="1" s="1"/>
  <c r="F28" i="1"/>
  <c r="G28" i="1" s="1"/>
  <c r="I6" i="1"/>
  <c r="I7" i="1"/>
  <c r="E17" i="1"/>
  <c r="G16" i="1" l="1"/>
  <c r="G12" i="1" s="1"/>
  <c r="G13" i="1" s="1"/>
  <c r="F16" i="1"/>
  <c r="F14" i="1" s="1"/>
  <c r="C21" i="1"/>
  <c r="J16" i="1"/>
  <c r="K23" i="1"/>
  <c r="K16" i="1" s="1"/>
  <c r="K12" i="1" s="1"/>
  <c r="K13" i="1" s="1"/>
  <c r="I18" i="1"/>
  <c r="C22" i="1"/>
  <c r="F12" i="1" l="1"/>
  <c r="F13" i="1" s="1"/>
  <c r="H16" i="1"/>
  <c r="E21" i="1"/>
  <c r="E16" i="1" s="1"/>
  <c r="E12" i="1" s="1"/>
  <c r="J14" i="1"/>
  <c r="J12" i="1"/>
  <c r="J13" i="1" s="1"/>
  <c r="I22" i="1" l="1"/>
  <c r="I16" i="1" s="1"/>
  <c r="I12" i="1" s="1"/>
  <c r="D16" i="1"/>
  <c r="D12" i="1" s="1"/>
  <c r="I38" i="1"/>
  <c r="H14" i="1"/>
  <c r="I39" i="1"/>
  <c r="H39" i="1" s="1"/>
  <c r="H12" i="1"/>
  <c r="D14" i="1" l="1"/>
  <c r="E39" i="1"/>
  <c r="D39" i="1" s="1"/>
  <c r="E38" i="1"/>
  <c r="I37" i="1"/>
  <c r="I13" i="1" s="1"/>
  <c r="H38" i="1"/>
  <c r="H37" i="1" s="1"/>
  <c r="H13" i="1" s="1"/>
  <c r="E37" i="1" l="1"/>
  <c r="E13" i="1" s="1"/>
  <c r="D38" i="1"/>
  <c r="D37" i="1" s="1"/>
  <c r="D13" i="1" s="1"/>
</calcChain>
</file>

<file path=xl/sharedStrings.xml><?xml version="1.0" encoding="utf-8"?>
<sst xmlns="http://schemas.openxmlformats.org/spreadsheetml/2006/main" count="96" uniqueCount="85">
  <si>
    <t>www.apinfo.com</t>
  </si>
  <si>
    <t>Comparação salário em diferentes vínculos empregatícios</t>
  </si>
  <si>
    <t>Todos os direitos reservados</t>
  </si>
  <si>
    <t>Insira seus dados nas celulas da cor azul</t>
  </si>
  <si>
    <t>CLT</t>
  </si>
  <si>
    <t>PJ</t>
  </si>
  <si>
    <t>CLT-Flex</t>
  </si>
  <si>
    <t>Cooperado</t>
  </si>
  <si>
    <t>Salário CLT</t>
  </si>
  <si>
    <t>Utilidades CLT-Flex</t>
  </si>
  <si>
    <t xml:space="preserve">Valor da hora </t>
  </si>
  <si>
    <t>Horas/Mês</t>
  </si>
  <si>
    <t>mês</t>
  </si>
  <si>
    <t>ano</t>
  </si>
  <si>
    <t>Salário Bruto</t>
  </si>
  <si>
    <t>Salário Bruto -  Imp/taxas</t>
  </si>
  <si>
    <t>Salário Liq + Benefícios</t>
  </si>
  <si>
    <t>% imp/taxas sobre salário bruto</t>
  </si>
  <si>
    <t>Impostos/Taxas</t>
  </si>
  <si>
    <t>INSS CLT-Flex</t>
  </si>
  <si>
    <t>INSS Cooperado</t>
  </si>
  <si>
    <t>Nro dependentes Imp. Renda</t>
  </si>
  <si>
    <t>IRPF CLT</t>
  </si>
  <si>
    <t>IRPF CLT-Flex</t>
  </si>
  <si>
    <t>IRPF Cooperado</t>
  </si>
  <si>
    <t>IRPJ imposto renda PJ</t>
  </si>
  <si>
    <t>Cofins</t>
  </si>
  <si>
    <t>PIS</t>
  </si>
  <si>
    <t>Contrib. Social sobre lucro liq.</t>
  </si>
  <si>
    <t>Simples / DAS</t>
  </si>
  <si>
    <t xml:space="preserve">Contador </t>
  </si>
  <si>
    <t>% mensal cooperativa</t>
  </si>
  <si>
    <t>Outros 1</t>
  </si>
  <si>
    <t>Outros 2</t>
  </si>
  <si>
    <t>Outros 3</t>
  </si>
  <si>
    <t>Benefícios</t>
  </si>
  <si>
    <t>Décimo terceiro com descontos</t>
  </si>
  <si>
    <r>
      <t>CLT-Flex  Utilidades 13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 xml:space="preserve"> </t>
    </r>
  </si>
  <si>
    <t>CLT-Flex  Utilidades férias</t>
  </si>
  <si>
    <t>FGTS</t>
  </si>
  <si>
    <t>Décimo quarto sal / bonus</t>
  </si>
  <si>
    <t>Assist medica</t>
  </si>
  <si>
    <t>Vale refeição valor/dia</t>
  </si>
  <si>
    <t>Vale transporte valor/dia</t>
  </si>
  <si>
    <t>Estacionamento</t>
  </si>
  <si>
    <t>Seguro de vida</t>
  </si>
  <si>
    <t>Idiomas</t>
  </si>
  <si>
    <t>Cursos tec. informática</t>
  </si>
  <si>
    <t>Faculdade / Pós-graduação</t>
  </si>
  <si>
    <t>Celular</t>
  </si>
  <si>
    <t>Atenção :</t>
  </si>
  <si>
    <t xml:space="preserve">Esta planilha destina-se apenas a um calculo aproximado, </t>
  </si>
  <si>
    <t>%</t>
  </si>
  <si>
    <t>podem existir taxas estaduais ou municipais que não foram consideradas.</t>
  </si>
  <si>
    <t>O imposto de renda pessoa física pode ser menor, para quem paga pensão alimentícia.</t>
  </si>
  <si>
    <t>Percentual fixo p/ cooperado</t>
  </si>
  <si>
    <t>Comentários ou sugestões, envie um email para staff@apinfo.com</t>
  </si>
  <si>
    <t>Dedução R$</t>
  </si>
  <si>
    <t>Valor dedução por dependente</t>
  </si>
  <si>
    <t>INSS CLT</t>
  </si>
  <si>
    <t>No inicio o profissional deve trabalhar 12 meses para depois ter direito a um mês de férias.</t>
  </si>
  <si>
    <t xml:space="preserve">No período seguinte este mês de ferias entra na conta do período aquisitivo e o profissional vai </t>
  </si>
  <si>
    <t>trabalhar 11 meses, mais o mês de ferias totaliza 12 e tem direito a novas ferias.</t>
  </si>
  <si>
    <t>Férias com descontos (*)</t>
  </si>
  <si>
    <t>(*) Observação sobre cálculo de férias anual</t>
  </si>
  <si>
    <t>Ou seja no primeiro ano são 12 meses de salário + 1 mês de decimo terceiro mais 1,3 de férias, totalizando 14,3.</t>
  </si>
  <si>
    <t>Nos anos seguintes serão 1 mês de férias mais 11 meses de salário, mais decimo terceiro, totalizando 13,3</t>
  </si>
  <si>
    <t>mais acertado, pois as contratações como PJ mormalmente ocorrem por períodos curtos.</t>
  </si>
  <si>
    <t xml:space="preserve">O calculo da planilha atual  considera o primeiro ano, acreditamos que este conceito é o </t>
  </si>
  <si>
    <t>de 2.826,66  até 3.751,05</t>
  </si>
  <si>
    <t>de 3.751,06 até 4.664,68</t>
  </si>
  <si>
    <t>acima de 4.664,68</t>
  </si>
  <si>
    <t>ISS (**)</t>
  </si>
  <si>
    <t>(**) O ISS varia de 2 a 5%, dependendo do munícipio e do código do serviço. Na maior parte deles é 2%. Em São Paulo é 2,9%</t>
  </si>
  <si>
    <t>Última atualização : Abr/2025</t>
  </si>
  <si>
    <t>Tabela do IR 2025</t>
  </si>
  <si>
    <t>Salário Minimo jan/25</t>
  </si>
  <si>
    <t>Tabela do INSS - jan/25</t>
  </si>
  <si>
    <t>até 1.518</t>
  </si>
  <si>
    <t>de 1.518,01 até 2.793,88</t>
  </si>
  <si>
    <t>de 2.793,89 até 4.190,83</t>
  </si>
  <si>
    <t>de 4.190,84 até 8.157,41</t>
  </si>
  <si>
    <t>até 2.428,80</t>
  </si>
  <si>
    <t>de 2.428,81 até 2.826,65</t>
  </si>
  <si>
    <t>GPS 11% sm + 20%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</si>
</sst>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#,##0.0"/>
    <numFmt numFmtId="167" formatCode="#,##0.00_ ;[Red]\-#,##0.00\ "/>
  </numFmts>
  <fonts count="32">
    <font>
      <sz val="10"/>
      <name val="Arial"/>
    </font>
    <font>
      <sz val="10"/>
      <name val="Arial"/>
    </font>
    <font>
      <b/>
      <u/>
      <sz val="12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vertAlign val="superscript"/>
      <sz val="10"/>
      <name val="Arial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sz val="8"/>
      <color theme="5" tint="-0.499984740745262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 Unicode MS"/>
    </font>
    <font>
      <sz val="8"/>
      <color theme="0"/>
      <name val="Verdana"/>
      <family val="2"/>
    </font>
    <font>
      <b/>
      <sz val="10"/>
      <color theme="0"/>
      <name val="Arial"/>
      <family val="2"/>
    </font>
    <font>
      <u/>
      <sz val="10"/>
      <color theme="0"/>
      <name val="Arial"/>
      <family val="2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6" fillId="0" borderId="0" xfId="0" applyFont="1"/>
    <xf numFmtId="4" fontId="0" fillId="0" borderId="0" xfId="0" applyNumberForma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2" xfId="0" applyFont="1" applyBorder="1" applyAlignment="1" applyProtection="1">
      <alignment vertical="center"/>
      <protection hidden="1"/>
    </xf>
    <xf numFmtId="9" fontId="8" fillId="0" borderId="2" xfId="2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Protection="1">
      <protection hidden="1"/>
    </xf>
    <xf numFmtId="0" fontId="8" fillId="0" borderId="4" xfId="0" applyFont="1" applyBorder="1" applyAlignment="1" applyProtection="1">
      <alignment vertical="center"/>
      <protection hidden="1"/>
    </xf>
    <xf numFmtId="9" fontId="8" fillId="0" borderId="4" xfId="2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Protection="1">
      <protection hidden="1"/>
    </xf>
    <xf numFmtId="0" fontId="7" fillId="0" borderId="0" xfId="0" applyFont="1"/>
    <xf numFmtId="4" fontId="5" fillId="0" borderId="7" xfId="0" applyNumberFormat="1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9" fontId="5" fillId="0" borderId="9" xfId="2" applyFont="1" applyBorder="1" applyAlignment="1" applyProtection="1">
      <alignment horizontal="center"/>
      <protection hidden="1"/>
    </xf>
    <xf numFmtId="0" fontId="5" fillId="2" borderId="10" xfId="0" applyFont="1" applyFill="1" applyBorder="1" applyProtection="1">
      <protection hidden="1"/>
    </xf>
    <xf numFmtId="0" fontId="0" fillId="0" borderId="11" xfId="0" applyBorder="1" applyProtection="1">
      <protection hidden="1"/>
    </xf>
    <xf numFmtId="4" fontId="0" fillId="0" borderId="0" xfId="0" applyNumberFormat="1"/>
    <xf numFmtId="4" fontId="5" fillId="0" borderId="0" xfId="0" applyNumberFormat="1" applyFont="1" applyProtection="1">
      <protection hidden="1"/>
    </xf>
    <xf numFmtId="4" fontId="3" fillId="0" borderId="0" xfId="1" applyNumberFormat="1" applyAlignment="1" applyProtection="1">
      <protection hidden="1"/>
    </xf>
    <xf numFmtId="164" fontId="4" fillId="0" borderId="1" xfId="3" applyFont="1" applyBorder="1" applyProtection="1">
      <protection hidden="1"/>
    </xf>
    <xf numFmtId="4" fontId="11" fillId="4" borderId="12" xfId="0" applyNumberFormat="1" applyFont="1" applyFill="1" applyBorder="1" applyProtection="1">
      <protection locked="0" hidden="1"/>
    </xf>
    <xf numFmtId="4" fontId="11" fillId="4" borderId="3" xfId="0" applyNumberFormat="1" applyFont="1" applyFill="1" applyBorder="1" applyProtection="1">
      <protection locked="0" hidden="1"/>
    </xf>
    <xf numFmtId="4" fontId="11" fillId="4" borderId="5" xfId="0" applyNumberFormat="1" applyFont="1" applyFill="1" applyBorder="1" applyProtection="1">
      <protection locked="0" hidden="1"/>
    </xf>
    <xf numFmtId="4" fontId="4" fillId="4" borderId="13" xfId="0" applyNumberFormat="1" applyFont="1" applyFill="1" applyBorder="1" applyProtection="1">
      <protection locked="0" hidden="1"/>
    </xf>
    <xf numFmtId="4" fontId="4" fillId="4" borderId="5" xfId="0" applyNumberFormat="1" applyFont="1" applyFill="1" applyBorder="1" applyProtection="1">
      <protection locked="0" hidden="1"/>
    </xf>
    <xf numFmtId="0" fontId="4" fillId="0" borderId="14" xfId="0" applyFont="1" applyBorder="1" applyProtection="1">
      <protection hidden="1"/>
    </xf>
    <xf numFmtId="4" fontId="12" fillId="0" borderId="9" xfId="0" applyNumberFormat="1" applyFont="1" applyBorder="1" applyProtection="1">
      <protection hidden="1"/>
    </xf>
    <xf numFmtId="4" fontId="12" fillId="0" borderId="2" xfId="0" applyNumberFormat="1" applyFont="1" applyBorder="1" applyProtection="1">
      <protection hidden="1"/>
    </xf>
    <xf numFmtId="4" fontId="12" fillId="0" borderId="12" xfId="0" applyNumberFormat="1" applyFont="1" applyBorder="1" applyProtection="1">
      <protection hidden="1"/>
    </xf>
    <xf numFmtId="10" fontId="4" fillId="0" borderId="15" xfId="2" applyNumberFormat="1" applyFont="1" applyBorder="1" applyProtection="1">
      <protection hidden="1"/>
    </xf>
    <xf numFmtId="4" fontId="4" fillId="0" borderId="0" xfId="0" applyNumberFormat="1" applyFont="1" applyProtection="1">
      <protection hidden="1"/>
    </xf>
    <xf numFmtId="4" fontId="4" fillId="0" borderId="4" xfId="0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4" fontId="4" fillId="0" borderId="3" xfId="0" applyNumberFormat="1" applyFont="1" applyBorder="1" applyProtection="1">
      <protection hidden="1"/>
    </xf>
    <xf numFmtId="165" fontId="4" fillId="0" borderId="15" xfId="2" applyNumberFormat="1" applyFont="1" applyBorder="1" applyProtection="1">
      <protection hidden="1"/>
    </xf>
    <xf numFmtId="10" fontId="4" fillId="4" borderId="15" xfId="2" applyNumberFormat="1" applyFont="1" applyFill="1" applyBorder="1" applyProtection="1">
      <protection locked="0" hidden="1"/>
    </xf>
    <xf numFmtId="4" fontId="4" fillId="4" borderId="3" xfId="0" applyNumberFormat="1" applyFont="1" applyFill="1" applyBorder="1" applyProtection="1">
      <protection locked="0" hidden="1"/>
    </xf>
    <xf numFmtId="4" fontId="4" fillId="4" borderId="0" xfId="0" applyNumberFormat="1" applyFont="1" applyFill="1" applyProtection="1">
      <protection locked="0" hidden="1"/>
    </xf>
    <xf numFmtId="0" fontId="4" fillId="0" borderId="16" xfId="0" applyFont="1" applyBorder="1" applyProtection="1">
      <protection hidden="1"/>
    </xf>
    <xf numFmtId="4" fontId="4" fillId="4" borderId="17" xfId="0" applyNumberFormat="1" applyFont="1" applyFill="1" applyBorder="1" applyProtection="1">
      <protection locked="0" hidden="1"/>
    </xf>
    <xf numFmtId="4" fontId="4" fillId="0" borderId="6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12" fillId="0" borderId="12" xfId="0" applyFont="1" applyBorder="1" applyProtection="1">
      <protection hidden="1"/>
    </xf>
    <xf numFmtId="9" fontId="4" fillId="0" borderId="3" xfId="2" applyFont="1" applyBorder="1" applyProtection="1">
      <protection hidden="1"/>
    </xf>
    <xf numFmtId="4" fontId="4" fillId="4" borderId="4" xfId="0" applyNumberFormat="1" applyFont="1" applyFill="1" applyBorder="1" applyProtection="1">
      <protection locked="0" hidden="1"/>
    </xf>
    <xf numFmtId="0" fontId="4" fillId="4" borderId="3" xfId="0" applyFont="1" applyFill="1" applyBorder="1" applyProtection="1">
      <protection locked="0" hidden="1"/>
    </xf>
    <xf numFmtId="0" fontId="4" fillId="0" borderId="5" xfId="0" applyFont="1" applyBorder="1" applyProtection="1">
      <protection hidden="1"/>
    </xf>
    <xf numFmtId="4" fontId="4" fillId="0" borderId="17" xfId="0" applyNumberFormat="1" applyFont="1" applyBorder="1" applyProtection="1">
      <protection hidden="1"/>
    </xf>
    <xf numFmtId="4" fontId="4" fillId="5" borderId="18" xfId="0" applyNumberFormat="1" applyFont="1" applyFill="1" applyBorder="1" applyAlignment="1" applyProtection="1">
      <alignment horizontal="right"/>
      <protection hidden="1"/>
    </xf>
    <xf numFmtId="4" fontId="4" fillId="0" borderId="19" xfId="0" applyNumberFormat="1" applyFont="1" applyBorder="1" applyAlignment="1" applyProtection="1">
      <alignment horizontal="right"/>
      <protection hidden="1"/>
    </xf>
    <xf numFmtId="4" fontId="4" fillId="0" borderId="20" xfId="0" applyNumberFormat="1" applyFont="1" applyBorder="1" applyAlignment="1" applyProtection="1">
      <alignment vertical="center"/>
      <protection hidden="1"/>
    </xf>
    <xf numFmtId="4" fontId="4" fillId="0" borderId="21" xfId="0" applyNumberFormat="1" applyFont="1" applyBorder="1" applyAlignment="1" applyProtection="1">
      <alignment vertical="center"/>
      <protection hidden="1"/>
    </xf>
    <xf numFmtId="4" fontId="4" fillId="5" borderId="22" xfId="0" applyNumberFormat="1" applyFont="1" applyFill="1" applyBorder="1" applyAlignment="1" applyProtection="1">
      <alignment vertical="center"/>
      <protection hidden="1"/>
    </xf>
    <xf numFmtId="4" fontId="4" fillId="0" borderId="23" xfId="0" applyNumberFormat="1" applyFont="1" applyBorder="1" applyAlignment="1" applyProtection="1">
      <alignment vertical="center"/>
      <protection hidden="1"/>
    </xf>
    <xf numFmtId="4" fontId="7" fillId="0" borderId="12" xfId="0" applyNumberFormat="1" applyFont="1" applyBorder="1" applyAlignment="1" applyProtection="1">
      <alignment vertical="center"/>
      <protection hidden="1"/>
    </xf>
    <xf numFmtId="0" fontId="7" fillId="0" borderId="3" xfId="0" applyFont="1" applyBorder="1" applyProtection="1">
      <protection hidden="1"/>
    </xf>
    <xf numFmtId="0" fontId="10" fillId="6" borderId="1" xfId="0" applyFont="1" applyFill="1" applyBorder="1" applyAlignment="1" applyProtection="1">
      <alignment horizontal="center" wrapText="1"/>
      <protection hidden="1"/>
    </xf>
    <xf numFmtId="0" fontId="10" fillId="6" borderId="7" xfId="0" applyFont="1" applyFill="1" applyBorder="1" applyAlignment="1" applyProtection="1">
      <alignment horizontal="center" wrapText="1"/>
      <protection hidden="1"/>
    </xf>
    <xf numFmtId="0" fontId="10" fillId="6" borderId="8" xfId="0" applyFont="1" applyFill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24" xfId="0" applyFont="1" applyBorder="1" applyAlignment="1" applyProtection="1">
      <alignment horizontal="center" wrapText="1"/>
      <protection hidden="1"/>
    </xf>
    <xf numFmtId="0" fontId="7" fillId="0" borderId="25" xfId="0" applyFont="1" applyBorder="1" applyAlignment="1" applyProtection="1">
      <alignment horizontal="center" wrapText="1"/>
      <protection hidden="1"/>
    </xf>
    <xf numFmtId="2" fontId="7" fillId="0" borderId="1" xfId="0" applyNumberFormat="1" applyFont="1" applyBorder="1" applyAlignment="1" applyProtection="1">
      <alignment horizontal="right" wrapText="1"/>
      <protection hidden="1"/>
    </xf>
    <xf numFmtId="1" fontId="4" fillId="4" borderId="15" xfId="2" applyNumberFormat="1" applyFont="1" applyFill="1" applyBorder="1" applyProtection="1">
      <protection locked="0" hidden="1"/>
    </xf>
    <xf numFmtId="165" fontId="4" fillId="4" borderId="15" xfId="2" applyNumberFormat="1" applyFont="1" applyFill="1" applyBorder="1" applyProtection="1">
      <protection locked="0" hidden="1"/>
    </xf>
    <xf numFmtId="0" fontId="0" fillId="4" borderId="11" xfId="0" applyFill="1" applyBorder="1" applyProtection="1">
      <protection locked="0" hidden="1"/>
    </xf>
    <xf numFmtId="0" fontId="0" fillId="4" borderId="26" xfId="0" applyFill="1" applyBorder="1" applyProtection="1">
      <protection locked="0" hidden="1"/>
    </xf>
    <xf numFmtId="166" fontId="7" fillId="0" borderId="1" xfId="0" applyNumberFormat="1" applyFont="1" applyBorder="1" applyAlignment="1" applyProtection="1">
      <alignment horizontal="center" wrapText="1"/>
      <protection hidden="1"/>
    </xf>
    <xf numFmtId="4" fontId="7" fillId="0" borderId="1" xfId="0" applyNumberFormat="1" applyFont="1" applyBorder="1" applyAlignment="1" applyProtection="1">
      <alignment horizontal="right" wrapText="1"/>
      <protection hidden="1"/>
    </xf>
    <xf numFmtId="0" fontId="3" fillId="0" borderId="0" xfId="1" applyAlignment="1">
      <protection locked="0"/>
    </xf>
    <xf numFmtId="0" fontId="14" fillId="0" borderId="0" xfId="0" applyFont="1"/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5" fillId="0" borderId="11" xfId="0" applyFont="1" applyBorder="1" applyProtection="1">
      <protection hidden="1"/>
    </xf>
    <xf numFmtId="0" fontId="5" fillId="0" borderId="0" xfId="0" applyFont="1" applyProtection="1">
      <protection hidden="1"/>
    </xf>
    <xf numFmtId="4" fontId="1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1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wrapText="1"/>
      <protection hidden="1"/>
    </xf>
    <xf numFmtId="4" fontId="7" fillId="0" borderId="0" xfId="0" applyNumberFormat="1" applyFont="1" applyAlignment="1" applyProtection="1">
      <alignment horizontal="right" wrapText="1"/>
      <protection hidden="1"/>
    </xf>
    <xf numFmtId="4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15" fillId="0" borderId="0" xfId="0" applyFont="1"/>
    <xf numFmtId="0" fontId="20" fillId="0" borderId="0" xfId="0" applyFont="1"/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4" fontId="22" fillId="0" borderId="0" xfId="0" applyNumberFormat="1" applyFont="1" applyProtection="1">
      <protection hidden="1"/>
    </xf>
    <xf numFmtId="0" fontId="22" fillId="0" borderId="0" xfId="0" applyFont="1"/>
    <xf numFmtId="0" fontId="22" fillId="0" borderId="0" xfId="0" applyFont="1" applyProtection="1">
      <protection hidden="1"/>
    </xf>
    <xf numFmtId="0" fontId="23" fillId="0" borderId="0" xfId="0" applyFont="1"/>
    <xf numFmtId="4" fontId="25" fillId="0" borderId="0" xfId="0" applyNumberFormat="1" applyFont="1" applyProtection="1">
      <protection hidden="1"/>
    </xf>
    <xf numFmtId="0" fontId="24" fillId="0" borderId="0" xfId="0" applyFont="1" applyProtection="1">
      <protection hidden="1"/>
    </xf>
    <xf numFmtId="4" fontId="22" fillId="0" borderId="0" xfId="2" applyNumberFormat="1" applyFont="1" applyProtection="1">
      <protection hidden="1"/>
    </xf>
    <xf numFmtId="10" fontId="22" fillId="0" borderId="0" xfId="2" applyNumberFormat="1" applyFont="1" applyProtection="1">
      <protection hidden="1"/>
    </xf>
    <xf numFmtId="4" fontId="26" fillId="0" borderId="0" xfId="0" applyNumberFormat="1" applyFont="1" applyAlignment="1" applyProtection="1">
      <alignment vertical="center"/>
      <protection hidden="1"/>
    </xf>
    <xf numFmtId="167" fontId="0" fillId="0" borderId="0" xfId="0" applyNumberFormat="1"/>
    <xf numFmtId="167" fontId="27" fillId="0" borderId="0" xfId="0" applyNumberFormat="1" applyFont="1" applyAlignment="1">
      <alignment vertical="center"/>
    </xf>
    <xf numFmtId="0" fontId="13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>
      <alignment horizontal="center"/>
    </xf>
    <xf numFmtId="9" fontId="5" fillId="3" borderId="27" xfId="2" applyFont="1" applyFill="1" applyBorder="1" applyAlignment="1" applyProtection="1">
      <alignment horizontal="center"/>
      <protection hidden="1"/>
    </xf>
    <xf numFmtId="9" fontId="5" fillId="3" borderId="13" xfId="2" applyFont="1" applyFill="1" applyBorder="1" applyAlignment="1" applyProtection="1">
      <alignment horizontal="center"/>
      <protection hidden="1"/>
    </xf>
    <xf numFmtId="4" fontId="5" fillId="4" borderId="0" xfId="0" applyNumberFormat="1" applyFont="1" applyFill="1" applyAlignment="1" applyProtection="1">
      <alignment horizont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165" fontId="7" fillId="7" borderId="0" xfId="2" applyNumberFormat="1" applyFont="1" applyFill="1" applyProtection="1">
      <protection hidden="1"/>
    </xf>
    <xf numFmtId="4" fontId="15" fillId="7" borderId="0" xfId="0" applyNumberFormat="1" applyFont="1" applyFill="1" applyProtection="1">
      <protection hidden="1"/>
    </xf>
    <xf numFmtId="4" fontId="28" fillId="7" borderId="0" xfId="0" applyNumberFormat="1" applyFont="1" applyFill="1" applyProtection="1">
      <protection hidden="1"/>
    </xf>
    <xf numFmtId="167" fontId="29" fillId="7" borderId="0" xfId="0" applyNumberFormat="1" applyFont="1" applyFill="1"/>
    <xf numFmtId="4" fontId="18" fillId="7" borderId="0" xfId="0" applyNumberFormat="1" applyFont="1" applyFill="1" applyProtection="1">
      <protection hidden="1"/>
    </xf>
    <xf numFmtId="0" fontId="28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4" fontId="28" fillId="0" borderId="0" xfId="0" applyNumberFormat="1" applyFont="1" applyProtection="1">
      <protection hidden="1"/>
    </xf>
    <xf numFmtId="4" fontId="30" fillId="0" borderId="0" xfId="1" applyNumberFormat="1" applyFont="1" applyAlignment="1" applyProtection="1">
      <protection hidden="1"/>
    </xf>
    <xf numFmtId="4" fontId="29" fillId="0" borderId="0" xfId="2" applyNumberFormat="1" applyFont="1" applyProtection="1">
      <protection hidden="1"/>
    </xf>
    <xf numFmtId="4" fontId="29" fillId="0" borderId="0" xfId="0" applyNumberFormat="1" applyFont="1" applyProtection="1">
      <protection hidden="1"/>
    </xf>
    <xf numFmtId="4" fontId="18" fillId="0" borderId="0" xfId="0" applyNumberFormat="1" applyFont="1" applyProtection="1">
      <protection hidden="1"/>
    </xf>
    <xf numFmtId="4" fontId="31" fillId="0" borderId="0" xfId="2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pinfo.com/" TargetMode="External"/><Relationship Id="rId1" Type="http://schemas.openxmlformats.org/officeDocument/2006/relationships/hyperlink" Target="http://www.apinf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7CC6-42A3-4E0A-A42D-949CCC09A138}">
  <dimension ref="A1:W235"/>
  <sheetViews>
    <sheetView showGridLines="0" showRowColHeaders="0" showZeros="0" tabSelected="1" showOutlineSymbols="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6" sqref="D6"/>
    </sheetView>
  </sheetViews>
  <sheetFormatPr defaultRowHeight="12.75"/>
  <cols>
    <col min="1" max="1" width="3.42578125" customWidth="1"/>
    <col min="2" max="2" width="28.42578125" customWidth="1"/>
    <col min="3" max="3" width="8.140625" bestFit="1" customWidth="1"/>
    <col min="4" max="4" width="9.28515625" style="24" customWidth="1"/>
    <col min="5" max="11" width="9.28515625" customWidth="1"/>
  </cols>
  <sheetData>
    <row r="1" spans="1:13" ht="16.5">
      <c r="A1" s="1"/>
      <c r="B1" s="2" t="s">
        <v>0</v>
      </c>
      <c r="C1" s="1"/>
      <c r="D1" s="105" t="s">
        <v>1</v>
      </c>
      <c r="E1" s="106"/>
      <c r="F1" s="106"/>
      <c r="G1" s="106"/>
      <c r="H1" s="106"/>
      <c r="I1" s="106"/>
      <c r="J1" s="106"/>
      <c r="K1" s="106"/>
    </row>
    <row r="2" spans="1:13">
      <c r="A2" s="1"/>
      <c r="B2" s="3" t="s">
        <v>2</v>
      </c>
      <c r="C2" s="1"/>
      <c r="D2" s="109" t="s">
        <v>3</v>
      </c>
      <c r="E2" s="109"/>
      <c r="F2" s="109"/>
      <c r="G2" s="109"/>
      <c r="H2" s="109"/>
      <c r="I2" s="109"/>
      <c r="J2" s="109"/>
      <c r="K2" s="109"/>
    </row>
    <row r="3" spans="1:13">
      <c r="A3" s="1"/>
      <c r="B3" s="4"/>
      <c r="C3" s="1"/>
      <c r="D3" s="5"/>
      <c r="E3" s="1"/>
      <c r="F3" s="1"/>
      <c r="G3" s="1"/>
      <c r="H3" s="1"/>
      <c r="I3" s="125" t="s">
        <v>74</v>
      </c>
      <c r="J3" s="125"/>
      <c r="K3" s="125"/>
    </row>
    <row r="4" spans="1:13" ht="13.5" thickBot="1">
      <c r="A4" s="1"/>
      <c r="B4" s="77"/>
      <c r="C4" s="1"/>
      <c r="D4" s="5"/>
      <c r="E4" s="1"/>
      <c r="F4" s="1"/>
      <c r="G4" s="1"/>
      <c r="H4" s="1"/>
    </row>
    <row r="5" spans="1:13" ht="23.25" customHeight="1" thickBot="1">
      <c r="A5" s="1"/>
      <c r="B5" s="1"/>
      <c r="C5" s="6"/>
      <c r="D5" s="110" t="s">
        <v>4</v>
      </c>
      <c r="E5" s="111"/>
      <c r="F5" s="110" t="s">
        <v>5</v>
      </c>
      <c r="G5" s="111"/>
      <c r="H5" s="110" t="s">
        <v>6</v>
      </c>
      <c r="I5" s="111"/>
      <c r="J5" s="110" t="s">
        <v>7</v>
      </c>
      <c r="K5" s="111"/>
    </row>
    <row r="6" spans="1:13">
      <c r="A6" s="1"/>
      <c r="B6" s="7" t="s">
        <v>8</v>
      </c>
      <c r="C6" s="8"/>
      <c r="D6" s="28">
        <v>6000</v>
      </c>
      <c r="E6" s="9"/>
      <c r="F6" s="62"/>
      <c r="G6" s="9"/>
      <c r="H6" s="28">
        <v>3000</v>
      </c>
      <c r="I6" s="10">
        <f>+H6/H11</f>
        <v>0.5</v>
      </c>
      <c r="J6" s="62"/>
      <c r="K6" s="9"/>
    </row>
    <row r="7" spans="1:13">
      <c r="A7" s="1"/>
      <c r="B7" s="7" t="s">
        <v>9</v>
      </c>
      <c r="C7" s="8"/>
      <c r="D7" s="11"/>
      <c r="E7" s="12"/>
      <c r="F7" s="63"/>
      <c r="G7" s="13"/>
      <c r="H7" s="29">
        <v>3000</v>
      </c>
      <c r="I7" s="14">
        <f>+H7/H11</f>
        <v>0.5</v>
      </c>
      <c r="J7" s="63"/>
      <c r="K7" s="13"/>
    </row>
    <row r="8" spans="1:13" ht="13.5" thickBot="1">
      <c r="A8" s="1"/>
      <c r="B8" s="7" t="s">
        <v>10</v>
      </c>
      <c r="C8" s="8"/>
      <c r="D8" s="15"/>
      <c r="E8" s="16"/>
      <c r="F8" s="30">
        <v>35.299999999999997</v>
      </c>
      <c r="G8" s="16"/>
      <c r="H8" s="15"/>
      <c r="I8" s="16"/>
      <c r="J8" s="32">
        <v>35.298999999999999</v>
      </c>
      <c r="K8" s="16"/>
    </row>
    <row r="9" spans="1:13" ht="13.5" thickBot="1">
      <c r="A9" s="1"/>
      <c r="B9" s="7" t="s">
        <v>11</v>
      </c>
      <c r="C9" s="31">
        <v>170</v>
      </c>
      <c r="D9" s="17"/>
      <c r="E9" s="17"/>
      <c r="F9" s="17"/>
      <c r="G9" s="17"/>
      <c r="H9" s="17"/>
      <c r="I9" s="17"/>
      <c r="J9" s="17"/>
      <c r="K9" s="17"/>
    </row>
    <row r="10" spans="1:13">
      <c r="A10" s="1"/>
      <c r="B10" s="1"/>
      <c r="C10" s="6"/>
      <c r="D10" s="18" t="s">
        <v>12</v>
      </c>
      <c r="E10" s="19" t="s">
        <v>13</v>
      </c>
      <c r="F10" s="18" t="s">
        <v>12</v>
      </c>
      <c r="G10" s="19" t="s">
        <v>13</v>
      </c>
      <c r="H10" s="18" t="s">
        <v>12</v>
      </c>
      <c r="I10" s="19" t="s">
        <v>13</v>
      </c>
      <c r="J10" s="18" t="s">
        <v>12</v>
      </c>
      <c r="K10" s="19" t="s">
        <v>13</v>
      </c>
      <c r="L10" s="1"/>
      <c r="M10" s="5"/>
    </row>
    <row r="11" spans="1:13">
      <c r="A11" s="1"/>
      <c r="B11" s="7" t="s">
        <v>14</v>
      </c>
      <c r="C11" s="8"/>
      <c r="D11" s="56">
        <f>+D6</f>
        <v>6000</v>
      </c>
      <c r="E11" s="57">
        <f>+D11*12</f>
        <v>72000</v>
      </c>
      <c r="F11" s="56">
        <f>+C9*F8</f>
        <v>6000.9999999999991</v>
      </c>
      <c r="G11" s="57">
        <f>+F11*12</f>
        <v>72011.999999999985</v>
      </c>
      <c r="H11" s="56">
        <f>+H6+H7</f>
        <v>6000</v>
      </c>
      <c r="I11" s="57">
        <f>+H11*12</f>
        <v>72000</v>
      </c>
      <c r="J11" s="56">
        <f>+C9*J8</f>
        <v>6000.83</v>
      </c>
      <c r="K11" s="57">
        <f>+J11*12</f>
        <v>72009.959999999992</v>
      </c>
      <c r="L11" s="1"/>
      <c r="M11" s="1"/>
    </row>
    <row r="12" spans="1:13">
      <c r="A12" s="1"/>
      <c r="B12" s="7" t="s">
        <v>15</v>
      </c>
      <c r="C12" s="8"/>
      <c r="D12" s="58">
        <f>+D11-D16</f>
        <v>4787.7636750000001</v>
      </c>
      <c r="E12" s="59">
        <f>+E11-E16</f>
        <v>57453.164099999995</v>
      </c>
      <c r="F12" s="58">
        <f t="shared" ref="F12:K12" si="0">+F11-F16</f>
        <v>4115.5106999999989</v>
      </c>
      <c r="G12" s="59">
        <f t="shared" si="0"/>
        <v>49386.128399999987</v>
      </c>
      <c r="H12" s="58">
        <f>+H11-H16</f>
        <v>5722.7524199999998</v>
      </c>
      <c r="I12" s="59">
        <f t="shared" si="0"/>
        <v>68673.029039999994</v>
      </c>
      <c r="J12" s="58">
        <f t="shared" si="0"/>
        <v>4089.1614</v>
      </c>
      <c r="K12" s="59">
        <f t="shared" si="0"/>
        <v>49069.936799999996</v>
      </c>
      <c r="L12" s="1"/>
      <c r="M12" s="1"/>
    </row>
    <row r="13" spans="1:13" ht="13.5" thickBot="1">
      <c r="A13" s="1"/>
      <c r="B13" s="7" t="s">
        <v>16</v>
      </c>
      <c r="C13" s="8"/>
      <c r="D13" s="60">
        <f t="shared" ref="D13:K13" si="1">+D12+D37</f>
        <v>6277.4183793749999</v>
      </c>
      <c r="E13" s="61">
        <f t="shared" si="1"/>
        <v>75329.020552499991</v>
      </c>
      <c r="F13" s="60">
        <f t="shared" si="1"/>
        <v>4115.5106999999989</v>
      </c>
      <c r="G13" s="61">
        <f t="shared" si="1"/>
        <v>49386.128399999987</v>
      </c>
      <c r="H13" s="60">
        <f t="shared" si="1"/>
        <v>6530.6133004999992</v>
      </c>
      <c r="I13" s="61">
        <f t="shared" si="1"/>
        <v>78367.359605999998</v>
      </c>
      <c r="J13" s="60">
        <f t="shared" si="1"/>
        <v>4089.1614</v>
      </c>
      <c r="K13" s="61">
        <f t="shared" si="1"/>
        <v>49069.936799999996</v>
      </c>
      <c r="L13" s="1"/>
      <c r="M13" s="1"/>
    </row>
    <row r="14" spans="1:13" ht="13.5" thickBot="1">
      <c r="A14" s="1"/>
      <c r="B14" s="20" t="s">
        <v>17</v>
      </c>
      <c r="C14" s="1"/>
      <c r="D14" s="107">
        <f>+D16/D11</f>
        <v>0.2020393875</v>
      </c>
      <c r="E14" s="108"/>
      <c r="F14" s="107">
        <f>+F16/F11</f>
        <v>0.31419585069155143</v>
      </c>
      <c r="G14" s="108"/>
      <c r="H14" s="107">
        <f>+H16/H11</f>
        <v>4.6207929999999994E-2</v>
      </c>
      <c r="I14" s="108"/>
      <c r="J14" s="107">
        <f>+J16/J11</f>
        <v>0.31856736484786269</v>
      </c>
      <c r="K14" s="108"/>
      <c r="L14" s="1"/>
      <c r="M14" s="1"/>
    </row>
    <row r="15" spans="1:13" ht="13.5" thickBot="1">
      <c r="A15" s="1"/>
      <c r="B15" s="1"/>
      <c r="C15" s="1"/>
      <c r="D15" s="21"/>
      <c r="E15" s="21"/>
      <c r="F15" s="21"/>
      <c r="G15" s="21"/>
      <c r="H15" s="21"/>
      <c r="I15" s="21"/>
      <c r="J15" s="21"/>
      <c r="K15" s="21"/>
      <c r="L15" s="1"/>
      <c r="M15" s="1"/>
    </row>
    <row r="16" spans="1:13">
      <c r="A16" s="1"/>
      <c r="B16" s="22" t="s">
        <v>18</v>
      </c>
      <c r="C16" s="33"/>
      <c r="D16" s="34">
        <f t="shared" ref="D16:K16" si="2">SUM(D17:D35)</f>
        <v>1212.2363250000001</v>
      </c>
      <c r="E16" s="35">
        <f t="shared" si="2"/>
        <v>14546.835900000002</v>
      </c>
      <c r="F16" s="36">
        <f t="shared" si="2"/>
        <v>1885.4893</v>
      </c>
      <c r="G16" s="35">
        <f t="shared" si="2"/>
        <v>22625.871599999999</v>
      </c>
      <c r="H16" s="36">
        <f t="shared" si="2"/>
        <v>277.24757999999997</v>
      </c>
      <c r="I16" s="35">
        <f t="shared" si="2"/>
        <v>3326.9709599999996</v>
      </c>
      <c r="J16" s="34">
        <f t="shared" si="2"/>
        <v>1911.6685999999997</v>
      </c>
      <c r="K16" s="35">
        <f t="shared" si="2"/>
        <v>22940.023199999996</v>
      </c>
      <c r="L16" s="1"/>
      <c r="M16" s="1"/>
    </row>
    <row r="17" spans="1:13">
      <c r="A17" s="1"/>
      <c r="B17" s="23" t="s">
        <v>59</v>
      </c>
      <c r="C17" s="37">
        <f>IF(D11&lt;(D61+0.01),+C61/100,(IF(D11&lt;(D62+0.01),+C62/100,(IF(D11&lt;(D63+0.01),+C63/100, +C64/100)))))</f>
        <v>0.14000000000000001</v>
      </c>
      <c r="D17" s="38">
        <f>E61</f>
        <v>649.59699999999998</v>
      </c>
      <c r="E17" s="39">
        <f>+D17*12</f>
        <v>7795.1639999999998</v>
      </c>
      <c r="F17" s="41"/>
      <c r="G17" s="39"/>
      <c r="H17" s="41"/>
      <c r="I17" s="39"/>
      <c r="J17" s="38"/>
      <c r="K17" s="39"/>
      <c r="L17" s="1"/>
      <c r="M17" s="1"/>
    </row>
    <row r="18" spans="1:13">
      <c r="A18" s="1"/>
      <c r="B18" s="23" t="s">
        <v>19</v>
      </c>
      <c r="C18" s="37">
        <f>IF(H6&lt;(D61+0.01),+C61/100,(IF(H6&lt;(D62+0.01),+C62/100,(IF(H6&lt;(D63+0.01),+C63/100, +C64/100)))))</f>
        <v>0.12</v>
      </c>
      <c r="D18" s="38"/>
      <c r="E18" s="39"/>
      <c r="F18" s="41"/>
      <c r="G18" s="39"/>
      <c r="H18" s="41">
        <f>E62</f>
        <v>253.41359999999997</v>
      </c>
      <c r="I18" s="39">
        <f>+H18*12</f>
        <v>3040.9631999999997</v>
      </c>
      <c r="J18" s="38"/>
      <c r="K18" s="39"/>
      <c r="L18" s="1"/>
      <c r="M18" s="1"/>
    </row>
    <row r="19" spans="1:13">
      <c r="A19" s="1"/>
      <c r="B19" s="23" t="s">
        <v>20</v>
      </c>
      <c r="C19" s="43">
        <v>0.2</v>
      </c>
      <c r="D19" s="38"/>
      <c r="E19" s="39"/>
      <c r="F19" s="41"/>
      <c r="G19" s="39"/>
      <c r="H19" s="41"/>
      <c r="I19" s="39"/>
      <c r="J19" s="38">
        <f>IF(J11&gt;D64,C19*D64,(C19*J11))</f>
        <v>1200.1659999999999</v>
      </c>
      <c r="K19" s="39">
        <f>+J19*12</f>
        <v>14401.991999999998</v>
      </c>
      <c r="L19" s="5"/>
      <c r="M19" s="1"/>
    </row>
    <row r="20" spans="1:13">
      <c r="A20" s="1"/>
      <c r="B20" s="23" t="s">
        <v>21</v>
      </c>
      <c r="C20" s="71"/>
      <c r="D20" s="38"/>
      <c r="E20" s="39"/>
      <c r="F20" s="41"/>
      <c r="G20" s="39"/>
      <c r="H20" s="41"/>
      <c r="I20" s="39"/>
      <c r="J20" s="38"/>
      <c r="K20" s="39"/>
      <c r="L20" s="5"/>
      <c r="M20" s="1"/>
    </row>
    <row r="21" spans="1:13">
      <c r="A21" s="1"/>
      <c r="B21" s="23" t="s">
        <v>22</v>
      </c>
      <c r="C21" s="42">
        <f>IF((D6-D17)&lt;(E69+0.01),0,IF((D6-D17)&lt;(E70+0.01),C70/100,IF((D6-D17)&lt;(E71+0.01),C71/100,IF((D6-D17)&lt;(E72+0.01),C72/100,C73/100))))</f>
        <v>0.27500000000000002</v>
      </c>
      <c r="D21" s="38">
        <f>G69</f>
        <v>562.6393250000001</v>
      </c>
      <c r="E21" s="39">
        <f>+D21*12</f>
        <v>6751.6719000000012</v>
      </c>
      <c r="F21" s="41"/>
      <c r="G21" s="39"/>
      <c r="H21" s="41"/>
      <c r="I21" s="39"/>
      <c r="J21" s="38"/>
      <c r="K21" s="39"/>
      <c r="L21" s="5"/>
      <c r="M21" s="5"/>
    </row>
    <row r="22" spans="1:13">
      <c r="A22" s="1"/>
      <c r="B22" s="23" t="s">
        <v>23</v>
      </c>
      <c r="C22" s="42">
        <f>IF((H6-H18)&lt;(E69+0.01),0,IF((H6-H18)&lt;(E70+0.01),C70/100,IF((H6-H18)&lt;(E71+0.01),C71/100,IF((H6-H18)&lt;(E72+0.01),C72/100,C73/100))))</f>
        <v>7.4999999999999997E-2</v>
      </c>
      <c r="D22" s="38"/>
      <c r="E22" s="39"/>
      <c r="F22" s="41"/>
      <c r="G22" s="39"/>
      <c r="H22" s="41">
        <f>H69</f>
        <v>23.833979999999997</v>
      </c>
      <c r="I22" s="39">
        <f>+H22*12</f>
        <v>286.00775999999996</v>
      </c>
      <c r="J22" s="38"/>
      <c r="K22" s="39"/>
      <c r="L22" s="1"/>
      <c r="M22" s="5"/>
    </row>
    <row r="23" spans="1:13">
      <c r="A23" s="1"/>
      <c r="B23" s="23" t="s">
        <v>24</v>
      </c>
      <c r="C23" s="42">
        <f>IF((J11-J19)&lt;(E69+0.01),0,IF((J11-J19)&lt;(E70+0.01),C70/100,IF((J11-J19)&lt;(E71+0.01),C71/100,IF((J11-J19)&lt;(E72+0.01),C72/100,C73/100))))</f>
        <v>0.27500000000000002</v>
      </c>
      <c r="D23" s="38"/>
      <c r="E23" s="39"/>
      <c r="F23" s="41"/>
      <c r="G23" s="39"/>
      <c r="H23" s="41"/>
      <c r="I23" s="39"/>
      <c r="J23" s="41">
        <f>I69</f>
        <v>411.46109999999987</v>
      </c>
      <c r="K23" s="39">
        <f>+J23*12</f>
        <v>4937.533199999998</v>
      </c>
      <c r="L23" s="1"/>
      <c r="M23" s="1"/>
    </row>
    <row r="24" spans="1:13">
      <c r="A24" s="1"/>
      <c r="B24" s="23" t="s">
        <v>25</v>
      </c>
      <c r="C24" s="72">
        <f>IF(G11&gt;120000,0.048,0.024)</f>
        <v>2.4E-2</v>
      </c>
      <c r="D24" s="38"/>
      <c r="E24" s="39"/>
      <c r="F24" s="41">
        <f t="shared" ref="F24:F29" si="3">+$F$11*C24</f>
        <v>144.02399999999997</v>
      </c>
      <c r="G24" s="39">
        <f t="shared" ref="G24:G31" si="4">+F24*12</f>
        <v>1728.2879999999996</v>
      </c>
      <c r="H24" s="41"/>
      <c r="I24" s="39"/>
      <c r="J24" s="38"/>
      <c r="K24" s="39"/>
      <c r="L24" s="1"/>
      <c r="M24" s="1"/>
    </row>
    <row r="25" spans="1:13">
      <c r="A25" s="1"/>
      <c r="B25" s="23" t="s">
        <v>26</v>
      </c>
      <c r="C25" s="72">
        <v>0.03</v>
      </c>
      <c r="D25" s="38"/>
      <c r="E25" s="39"/>
      <c r="F25" s="41">
        <f t="shared" si="3"/>
        <v>180.02999999999997</v>
      </c>
      <c r="G25" s="39">
        <f t="shared" si="4"/>
        <v>2160.3599999999997</v>
      </c>
      <c r="H25" s="41"/>
      <c r="I25" s="39"/>
      <c r="J25" s="38"/>
      <c r="K25" s="39"/>
      <c r="L25" s="1"/>
      <c r="M25" s="1"/>
    </row>
    <row r="26" spans="1:13">
      <c r="A26" s="1"/>
      <c r="B26" s="23" t="s">
        <v>27</v>
      </c>
      <c r="C26" s="43">
        <v>6.4999999999999997E-3</v>
      </c>
      <c r="D26" s="38"/>
      <c r="E26" s="39"/>
      <c r="F26" s="41">
        <f t="shared" si="3"/>
        <v>39.006499999999996</v>
      </c>
      <c r="G26" s="39">
        <f t="shared" si="4"/>
        <v>468.07799999999997</v>
      </c>
      <c r="H26" s="41"/>
      <c r="I26" s="39"/>
      <c r="J26" s="38"/>
      <c r="K26" s="39"/>
      <c r="L26" s="1"/>
      <c r="M26" s="1"/>
    </row>
    <row r="27" spans="1:13">
      <c r="A27" s="1"/>
      <c r="B27" s="81" t="s">
        <v>72</v>
      </c>
      <c r="C27" s="43">
        <v>0.02</v>
      </c>
      <c r="D27" s="38"/>
      <c r="E27" s="39"/>
      <c r="F27" s="41">
        <f t="shared" si="3"/>
        <v>120.01999999999998</v>
      </c>
      <c r="G27" s="39">
        <f t="shared" si="4"/>
        <v>1440.2399999999998</v>
      </c>
      <c r="H27" s="41"/>
      <c r="I27" s="39"/>
      <c r="J27" s="38"/>
      <c r="K27" s="39"/>
      <c r="L27" s="1"/>
      <c r="M27" s="1"/>
    </row>
    <row r="28" spans="1:13">
      <c r="A28" s="1"/>
      <c r="B28" s="23" t="s">
        <v>28</v>
      </c>
      <c r="C28" s="43">
        <v>2.8799999999999999E-2</v>
      </c>
      <c r="D28" s="38"/>
      <c r="E28" s="39"/>
      <c r="F28" s="41">
        <f t="shared" si="3"/>
        <v>172.82879999999997</v>
      </c>
      <c r="G28" s="39">
        <f t="shared" si="4"/>
        <v>2073.9455999999996</v>
      </c>
      <c r="H28" s="41"/>
      <c r="I28" s="39"/>
      <c r="J28" s="38"/>
      <c r="K28" s="39"/>
      <c r="L28" s="1"/>
      <c r="M28" s="1"/>
    </row>
    <row r="29" spans="1:13">
      <c r="A29" s="1"/>
      <c r="B29" s="23" t="s">
        <v>29</v>
      </c>
      <c r="C29" s="43"/>
      <c r="D29" s="38"/>
      <c r="E29" s="39"/>
      <c r="F29" s="41">
        <f t="shared" si="3"/>
        <v>0</v>
      </c>
      <c r="G29" s="39">
        <f t="shared" si="4"/>
        <v>0</v>
      </c>
      <c r="H29" s="41"/>
      <c r="I29" s="39"/>
      <c r="J29" s="38"/>
      <c r="K29" s="39"/>
      <c r="L29" s="1"/>
      <c r="M29" s="1"/>
    </row>
    <row r="30" spans="1:13">
      <c r="A30" s="1"/>
      <c r="B30" s="81" t="s">
        <v>84</v>
      </c>
      <c r="C30" s="37"/>
      <c r="D30" s="38"/>
      <c r="E30" s="39"/>
      <c r="F30" s="44">
        <f>(C58*0.31)</f>
        <v>470.58</v>
      </c>
      <c r="G30" s="39">
        <f t="shared" si="4"/>
        <v>5646.96</v>
      </c>
      <c r="H30" s="41"/>
      <c r="I30" s="39"/>
      <c r="J30" s="38"/>
      <c r="K30" s="39"/>
      <c r="L30" s="1"/>
      <c r="M30" s="1"/>
    </row>
    <row r="31" spans="1:13">
      <c r="A31" s="1"/>
      <c r="B31" s="23" t="s">
        <v>30</v>
      </c>
      <c r="C31" s="37"/>
      <c r="D31" s="38"/>
      <c r="E31" s="39"/>
      <c r="F31" s="44">
        <f>+C58/2</f>
        <v>759</v>
      </c>
      <c r="G31" s="39">
        <f t="shared" si="4"/>
        <v>9108</v>
      </c>
      <c r="H31" s="41"/>
      <c r="I31" s="39"/>
      <c r="J31" s="38"/>
      <c r="K31" s="39"/>
      <c r="L31" s="1"/>
      <c r="M31" s="1"/>
    </row>
    <row r="32" spans="1:13">
      <c r="A32" s="1"/>
      <c r="B32" s="23" t="s">
        <v>31</v>
      </c>
      <c r="C32" s="43">
        <v>0.05</v>
      </c>
      <c r="D32" s="38"/>
      <c r="E32" s="39"/>
      <c r="F32" s="41"/>
      <c r="G32" s="39"/>
      <c r="H32" s="41"/>
      <c r="I32" s="39"/>
      <c r="J32" s="38">
        <f>+J11*C32</f>
        <v>300.04149999999998</v>
      </c>
      <c r="K32" s="39">
        <f>+J32*12</f>
        <v>3600.4979999999996</v>
      </c>
      <c r="L32" s="1"/>
      <c r="M32" s="1"/>
    </row>
    <row r="33" spans="1:13">
      <c r="A33" s="1"/>
      <c r="B33" s="73"/>
      <c r="C33" s="37" t="s">
        <v>32</v>
      </c>
      <c r="D33" s="45"/>
      <c r="E33" s="39">
        <f>+D33*12</f>
        <v>0</v>
      </c>
      <c r="F33" s="44"/>
      <c r="G33" s="39">
        <f>+F33*12</f>
        <v>0</v>
      </c>
      <c r="H33" s="44"/>
      <c r="I33" s="39">
        <f>+H33*12</f>
        <v>0</v>
      </c>
      <c r="J33" s="45"/>
      <c r="K33" s="39">
        <f>+J33*12</f>
        <v>0</v>
      </c>
      <c r="L33" s="1"/>
      <c r="M33" s="1"/>
    </row>
    <row r="34" spans="1:13">
      <c r="A34" s="1"/>
      <c r="B34" s="73"/>
      <c r="C34" s="37" t="s">
        <v>33</v>
      </c>
      <c r="D34" s="45"/>
      <c r="E34" s="39">
        <f>+D34*12</f>
        <v>0</v>
      </c>
      <c r="F34" s="44"/>
      <c r="G34" s="39">
        <f>+F34*12</f>
        <v>0</v>
      </c>
      <c r="H34" s="44"/>
      <c r="I34" s="39">
        <f>+H34*12</f>
        <v>0</v>
      </c>
      <c r="J34" s="45"/>
      <c r="K34" s="39">
        <f>+J34*12</f>
        <v>0</v>
      </c>
      <c r="L34" s="1"/>
      <c r="M34" s="1"/>
    </row>
    <row r="35" spans="1:13" ht="13.5" thickBot="1">
      <c r="A35" s="1"/>
      <c r="B35" s="74"/>
      <c r="C35" s="46" t="s">
        <v>34</v>
      </c>
      <c r="D35" s="47"/>
      <c r="E35" s="48">
        <f>+D35*12</f>
        <v>0</v>
      </c>
      <c r="F35" s="32"/>
      <c r="G35" s="48">
        <f>+F35*12</f>
        <v>0</v>
      </c>
      <c r="H35" s="32"/>
      <c r="I35" s="48">
        <f>+H35*12</f>
        <v>0</v>
      </c>
      <c r="J35" s="47"/>
      <c r="K35" s="48">
        <f>+J35*12</f>
        <v>0</v>
      </c>
      <c r="L35" s="1"/>
      <c r="M35" s="1"/>
    </row>
    <row r="36" spans="1:13" ht="13.5" thickBot="1">
      <c r="A36" s="1"/>
      <c r="B36" s="1"/>
      <c r="C36" s="49"/>
      <c r="D36" s="38"/>
      <c r="E36" s="38"/>
      <c r="F36" s="38"/>
      <c r="G36" s="38"/>
      <c r="H36" s="38"/>
      <c r="I36" s="38"/>
      <c r="J36" s="38"/>
      <c r="K36" s="38"/>
      <c r="L36" s="1"/>
      <c r="M36" s="1"/>
    </row>
    <row r="37" spans="1:13">
      <c r="A37" s="1"/>
      <c r="B37" s="22" t="s">
        <v>35</v>
      </c>
      <c r="C37" s="50"/>
      <c r="D37" s="36">
        <f t="shared" ref="D37:K37" si="5">SUM(D38:D55)</f>
        <v>1489.6547043750002</v>
      </c>
      <c r="E37" s="34">
        <f t="shared" si="5"/>
        <v>17875.8564525</v>
      </c>
      <c r="F37" s="36">
        <f t="shared" si="5"/>
        <v>0</v>
      </c>
      <c r="G37" s="34">
        <f t="shared" si="5"/>
        <v>0</v>
      </c>
      <c r="H37" s="36">
        <f t="shared" si="5"/>
        <v>807.86088049999989</v>
      </c>
      <c r="I37" s="34">
        <f t="shared" si="5"/>
        <v>9694.3305660000005</v>
      </c>
      <c r="J37" s="36">
        <f t="shared" si="5"/>
        <v>0</v>
      </c>
      <c r="K37" s="35">
        <f t="shared" si="5"/>
        <v>0</v>
      </c>
      <c r="L37" s="1"/>
      <c r="M37" s="1"/>
    </row>
    <row r="38" spans="1:13">
      <c r="A38" s="1"/>
      <c r="B38" s="23" t="s">
        <v>36</v>
      </c>
      <c r="C38" s="40"/>
      <c r="D38" s="41">
        <f>+E38/12</f>
        <v>398.98030625000001</v>
      </c>
      <c r="E38" s="38">
        <f>+D12</f>
        <v>4787.7636750000001</v>
      </c>
      <c r="F38" s="41"/>
      <c r="G38" s="38"/>
      <c r="H38" s="41">
        <f t="shared" ref="H38:H43" si="6">+I38/12</f>
        <v>226.89603499999998</v>
      </c>
      <c r="I38" s="38">
        <f>+H6-H16</f>
        <v>2722.7524199999998</v>
      </c>
      <c r="J38" s="41"/>
      <c r="K38" s="39"/>
      <c r="L38" s="1"/>
      <c r="M38" s="1"/>
    </row>
    <row r="39" spans="1:13">
      <c r="A39" s="1"/>
      <c r="B39" s="23" t="s">
        <v>63</v>
      </c>
      <c r="C39" s="40"/>
      <c r="D39" s="41">
        <f>+E39/12</f>
        <v>518.67439812500004</v>
      </c>
      <c r="E39" s="38">
        <f>+D12*1.3</f>
        <v>6224.0927775</v>
      </c>
      <c r="F39" s="41"/>
      <c r="G39" s="38"/>
      <c r="H39" s="41">
        <f t="shared" si="6"/>
        <v>294.96484549999997</v>
      </c>
      <c r="I39" s="38">
        <f>(H6-H16)*1.3</f>
        <v>3539.5781459999998</v>
      </c>
      <c r="J39" s="41"/>
      <c r="K39" s="39"/>
      <c r="L39" s="1"/>
      <c r="M39" s="1"/>
    </row>
    <row r="40" spans="1:13" ht="14.25">
      <c r="A40" s="1"/>
      <c r="B40" s="23" t="s">
        <v>37</v>
      </c>
      <c r="C40" s="40"/>
      <c r="D40" s="41"/>
      <c r="E40" s="38"/>
      <c r="F40" s="41"/>
      <c r="G40" s="38"/>
      <c r="H40" s="41">
        <f t="shared" si="6"/>
        <v>0</v>
      </c>
      <c r="I40" s="45"/>
      <c r="J40" s="41"/>
      <c r="K40" s="39"/>
      <c r="L40" s="1"/>
      <c r="M40" s="1"/>
    </row>
    <row r="41" spans="1:13">
      <c r="A41" s="1"/>
      <c r="B41" s="23" t="s">
        <v>38</v>
      </c>
      <c r="C41" s="40"/>
      <c r="D41" s="41"/>
      <c r="E41" s="38"/>
      <c r="F41" s="41"/>
      <c r="G41" s="38"/>
      <c r="H41" s="41">
        <f t="shared" si="6"/>
        <v>0</v>
      </c>
      <c r="I41" s="45"/>
      <c r="J41" s="41"/>
      <c r="K41" s="39"/>
      <c r="L41" s="1"/>
      <c r="M41" s="1"/>
    </row>
    <row r="42" spans="1:13">
      <c r="A42" s="1"/>
      <c r="B42" s="23" t="s">
        <v>39</v>
      </c>
      <c r="C42" s="51">
        <v>0.08</v>
      </c>
      <c r="D42" s="41">
        <f>+E42/12</f>
        <v>572</v>
      </c>
      <c r="E42" s="38">
        <f>(+E11+D11+(D11*1.3))*0.08</f>
        <v>6864</v>
      </c>
      <c r="F42" s="41"/>
      <c r="G42" s="38"/>
      <c r="H42" s="41">
        <f t="shared" si="6"/>
        <v>286</v>
      </c>
      <c r="I42" s="38">
        <f>+((H6*12)+H6+(H6*1.3))*0.08</f>
        <v>3432</v>
      </c>
      <c r="J42" s="41"/>
      <c r="K42" s="39"/>
      <c r="L42" s="1"/>
      <c r="M42" s="1"/>
    </row>
    <row r="43" spans="1:13">
      <c r="A43" s="1"/>
      <c r="B43" s="23" t="s">
        <v>40</v>
      </c>
      <c r="C43" s="40"/>
      <c r="D43" s="41">
        <f>+E43/12</f>
        <v>0</v>
      </c>
      <c r="E43" s="45"/>
      <c r="F43" s="41">
        <f>+G43/12</f>
        <v>0</v>
      </c>
      <c r="G43" s="45"/>
      <c r="H43" s="41">
        <f t="shared" si="6"/>
        <v>0</v>
      </c>
      <c r="I43" s="45"/>
      <c r="J43" s="41">
        <f>+K43/12</f>
        <v>0</v>
      </c>
      <c r="K43" s="52"/>
      <c r="L43" s="1"/>
      <c r="M43" s="1"/>
    </row>
    <row r="44" spans="1:13">
      <c r="A44" s="1"/>
      <c r="B44" s="23" t="s">
        <v>41</v>
      </c>
      <c r="C44" s="40"/>
      <c r="D44" s="44"/>
      <c r="E44" s="38">
        <f t="shared" ref="E44:E55" si="7">+D44*12</f>
        <v>0</v>
      </c>
      <c r="F44" s="44"/>
      <c r="G44" s="38">
        <f t="shared" ref="G44:G55" si="8">+F44*12</f>
        <v>0</v>
      </c>
      <c r="H44" s="44"/>
      <c r="I44" s="38">
        <f t="shared" ref="I44:I55" si="9">+H44*12</f>
        <v>0</v>
      </c>
      <c r="J44" s="44"/>
      <c r="K44" s="39">
        <f t="shared" ref="K44:K55" si="10">+J44*12</f>
        <v>0</v>
      </c>
      <c r="L44" s="1"/>
      <c r="M44" s="1"/>
    </row>
    <row r="45" spans="1:13">
      <c r="A45" s="1"/>
      <c r="B45" s="23" t="s">
        <v>42</v>
      </c>
      <c r="C45" s="53"/>
      <c r="D45" s="41">
        <f>+C45*22</f>
        <v>0</v>
      </c>
      <c r="E45" s="38">
        <f t="shared" si="7"/>
        <v>0</v>
      </c>
      <c r="F45" s="41">
        <f>+C45*22</f>
        <v>0</v>
      </c>
      <c r="G45" s="38">
        <f t="shared" si="8"/>
        <v>0</v>
      </c>
      <c r="H45" s="41">
        <f>+C45*22</f>
        <v>0</v>
      </c>
      <c r="I45" s="38">
        <f t="shared" si="9"/>
        <v>0</v>
      </c>
      <c r="J45" s="41">
        <f>+C45*22</f>
        <v>0</v>
      </c>
      <c r="K45" s="39">
        <f t="shared" si="10"/>
        <v>0</v>
      </c>
      <c r="L45" s="1"/>
      <c r="M45" s="1"/>
    </row>
    <row r="46" spans="1:13">
      <c r="A46" s="1"/>
      <c r="B46" s="23" t="s">
        <v>43</v>
      </c>
      <c r="C46" s="53"/>
      <c r="D46" s="41">
        <f>+C46*22</f>
        <v>0</v>
      </c>
      <c r="E46" s="38">
        <f t="shared" si="7"/>
        <v>0</v>
      </c>
      <c r="F46" s="41">
        <f>+C46*22</f>
        <v>0</v>
      </c>
      <c r="G46" s="38">
        <f t="shared" si="8"/>
        <v>0</v>
      </c>
      <c r="H46" s="41">
        <f>+C46*22</f>
        <v>0</v>
      </c>
      <c r="I46" s="38">
        <f t="shared" si="9"/>
        <v>0</v>
      </c>
      <c r="J46" s="41">
        <f>+C46*22</f>
        <v>0</v>
      </c>
      <c r="K46" s="39">
        <f t="shared" si="10"/>
        <v>0</v>
      </c>
      <c r="L46" s="1"/>
      <c r="M46" s="1"/>
    </row>
    <row r="47" spans="1:13">
      <c r="A47" s="1"/>
      <c r="B47" s="23" t="s">
        <v>44</v>
      </c>
      <c r="C47" s="40"/>
      <c r="D47" s="44"/>
      <c r="E47" s="38">
        <f t="shared" si="7"/>
        <v>0</v>
      </c>
      <c r="F47" s="44"/>
      <c r="G47" s="38">
        <f t="shared" si="8"/>
        <v>0</v>
      </c>
      <c r="H47" s="44"/>
      <c r="I47" s="38">
        <f t="shared" si="9"/>
        <v>0</v>
      </c>
      <c r="J47" s="44"/>
      <c r="K47" s="39">
        <f t="shared" si="10"/>
        <v>0</v>
      </c>
      <c r="L47" s="1"/>
      <c r="M47" s="1"/>
    </row>
    <row r="48" spans="1:13">
      <c r="A48" s="1"/>
      <c r="B48" s="23" t="s">
        <v>45</v>
      </c>
      <c r="C48" s="40"/>
      <c r="D48" s="44"/>
      <c r="E48" s="38">
        <f t="shared" si="7"/>
        <v>0</v>
      </c>
      <c r="F48" s="44"/>
      <c r="G48" s="38">
        <f t="shared" si="8"/>
        <v>0</v>
      </c>
      <c r="H48" s="44"/>
      <c r="I48" s="38">
        <f t="shared" si="9"/>
        <v>0</v>
      </c>
      <c r="J48" s="44"/>
      <c r="K48" s="39">
        <f t="shared" si="10"/>
        <v>0</v>
      </c>
      <c r="L48" s="1"/>
      <c r="M48" s="1"/>
    </row>
    <row r="49" spans="1:23">
      <c r="A49" s="1"/>
      <c r="B49" s="23" t="s">
        <v>46</v>
      </c>
      <c r="C49" s="40"/>
      <c r="D49" s="44"/>
      <c r="E49" s="38">
        <f t="shared" si="7"/>
        <v>0</v>
      </c>
      <c r="F49" s="44"/>
      <c r="G49" s="38">
        <f t="shared" si="8"/>
        <v>0</v>
      </c>
      <c r="H49" s="44"/>
      <c r="I49" s="38">
        <f t="shared" si="9"/>
        <v>0</v>
      </c>
      <c r="J49" s="44"/>
      <c r="K49" s="39">
        <f t="shared" si="10"/>
        <v>0</v>
      </c>
      <c r="L49" s="1"/>
      <c r="M49" s="1"/>
    </row>
    <row r="50" spans="1:23">
      <c r="A50" s="1"/>
      <c r="B50" s="23" t="s">
        <v>47</v>
      </c>
      <c r="C50" s="40"/>
      <c r="D50" s="44"/>
      <c r="E50" s="38">
        <f t="shared" si="7"/>
        <v>0</v>
      </c>
      <c r="F50" s="44"/>
      <c r="G50" s="38">
        <f t="shared" si="8"/>
        <v>0</v>
      </c>
      <c r="H50" s="44"/>
      <c r="I50" s="38">
        <f t="shared" si="9"/>
        <v>0</v>
      </c>
      <c r="J50" s="44"/>
      <c r="K50" s="39">
        <f t="shared" si="10"/>
        <v>0</v>
      </c>
      <c r="L50" s="1"/>
      <c r="M50" s="1"/>
    </row>
    <row r="51" spans="1:23">
      <c r="A51" s="1"/>
      <c r="B51" s="23" t="s">
        <v>48</v>
      </c>
      <c r="C51" s="40"/>
      <c r="D51" s="44"/>
      <c r="E51" s="38">
        <f t="shared" si="7"/>
        <v>0</v>
      </c>
      <c r="F51" s="44"/>
      <c r="G51" s="38">
        <f t="shared" si="8"/>
        <v>0</v>
      </c>
      <c r="H51" s="44"/>
      <c r="I51" s="38">
        <f t="shared" si="9"/>
        <v>0</v>
      </c>
      <c r="J51" s="44"/>
      <c r="K51" s="39">
        <f t="shared" si="10"/>
        <v>0</v>
      </c>
      <c r="L51" s="1"/>
      <c r="M51" s="1"/>
    </row>
    <row r="52" spans="1:23">
      <c r="A52" s="1"/>
      <c r="B52" s="23" t="s">
        <v>49</v>
      </c>
      <c r="C52" s="40"/>
      <c r="D52" s="44"/>
      <c r="E52" s="38">
        <f t="shared" si="7"/>
        <v>0</v>
      </c>
      <c r="F52" s="44"/>
      <c r="G52" s="38">
        <f t="shared" si="8"/>
        <v>0</v>
      </c>
      <c r="H52" s="44"/>
      <c r="I52" s="38">
        <f t="shared" si="9"/>
        <v>0</v>
      </c>
      <c r="J52" s="44"/>
      <c r="K52" s="39">
        <f t="shared" si="10"/>
        <v>0</v>
      </c>
      <c r="L52" s="1"/>
      <c r="M52" s="1"/>
    </row>
    <row r="53" spans="1:23">
      <c r="A53" s="1"/>
      <c r="B53" s="73"/>
      <c r="C53" s="40" t="s">
        <v>32</v>
      </c>
      <c r="D53" s="44"/>
      <c r="E53" s="38">
        <f t="shared" si="7"/>
        <v>0</v>
      </c>
      <c r="F53" s="44"/>
      <c r="G53" s="38">
        <f t="shared" si="8"/>
        <v>0</v>
      </c>
      <c r="H53" s="44"/>
      <c r="I53" s="38">
        <f t="shared" si="9"/>
        <v>0</v>
      </c>
      <c r="J53" s="44"/>
      <c r="K53" s="39">
        <f t="shared" si="10"/>
        <v>0</v>
      </c>
      <c r="L53" s="1"/>
      <c r="M53" s="1"/>
    </row>
    <row r="54" spans="1:23">
      <c r="A54" s="1"/>
      <c r="B54" s="73"/>
      <c r="C54" s="40" t="s">
        <v>33</v>
      </c>
      <c r="D54" s="44"/>
      <c r="E54" s="38">
        <f t="shared" si="7"/>
        <v>0</v>
      </c>
      <c r="F54" s="44"/>
      <c r="G54" s="38">
        <f t="shared" si="8"/>
        <v>0</v>
      </c>
      <c r="H54" s="44"/>
      <c r="I54" s="38">
        <f t="shared" si="9"/>
        <v>0</v>
      </c>
      <c r="J54" s="44"/>
      <c r="K54" s="39">
        <f t="shared" si="10"/>
        <v>0</v>
      </c>
      <c r="L54" s="1"/>
      <c r="M54" s="1"/>
    </row>
    <row r="55" spans="1:23" ht="13.5" thickBot="1">
      <c r="A55" s="1"/>
      <c r="B55" s="74"/>
      <c r="C55" s="54" t="s">
        <v>34</v>
      </c>
      <c r="D55" s="32"/>
      <c r="E55" s="55">
        <f t="shared" si="7"/>
        <v>0</v>
      </c>
      <c r="F55" s="32"/>
      <c r="G55" s="55">
        <f t="shared" si="8"/>
        <v>0</v>
      </c>
      <c r="H55" s="32"/>
      <c r="I55" s="55">
        <f t="shared" si="9"/>
        <v>0</v>
      </c>
      <c r="J55" s="32"/>
      <c r="K55" s="48">
        <f t="shared" si="10"/>
        <v>0</v>
      </c>
      <c r="L55" s="1"/>
      <c r="M55" s="1"/>
    </row>
    <row r="56" spans="1:23">
      <c r="A56" s="79"/>
      <c r="B56" s="84"/>
      <c r="C56" s="84"/>
      <c r="D56" s="88"/>
      <c r="E56" s="88"/>
      <c r="F56" s="89"/>
      <c r="G56" s="79"/>
      <c r="H56" s="79"/>
      <c r="I56" s="79"/>
      <c r="J56" s="1"/>
      <c r="K56" s="1"/>
      <c r="L56" s="1"/>
      <c r="M56" s="1"/>
      <c r="O56" s="104"/>
    </row>
    <row r="57" spans="1:23">
      <c r="A57" s="79"/>
      <c r="B57" s="84"/>
      <c r="C57" s="84"/>
      <c r="D57" s="88"/>
      <c r="E57" s="88"/>
      <c r="F57" s="89"/>
      <c r="G57" s="79"/>
      <c r="H57" s="79"/>
      <c r="I57" s="79"/>
      <c r="J57" s="1"/>
      <c r="K57" s="1"/>
      <c r="L57" s="1"/>
      <c r="M57" s="1"/>
      <c r="O57" s="103"/>
    </row>
    <row r="58" spans="1:23">
      <c r="A58" s="1"/>
      <c r="B58" s="64" t="s">
        <v>76</v>
      </c>
      <c r="C58" s="27">
        <v>1518</v>
      </c>
      <c r="D58" s="94"/>
      <c r="E58" s="94"/>
      <c r="F58" s="95"/>
      <c r="G58" s="25" t="s">
        <v>50</v>
      </c>
      <c r="H58" s="5"/>
      <c r="I58" s="1"/>
      <c r="J58" s="1"/>
      <c r="K58" s="1"/>
      <c r="L58" s="1"/>
      <c r="M58" s="1"/>
    </row>
    <row r="59" spans="1:23" ht="13.5" thickBot="1">
      <c r="A59" s="79"/>
      <c r="B59" s="96"/>
      <c r="C59" s="79"/>
      <c r="D59" s="94"/>
      <c r="E59" s="96"/>
      <c r="F59" s="97"/>
      <c r="G59" s="5" t="s">
        <v>51</v>
      </c>
      <c r="H59" s="5"/>
      <c r="I59" s="1"/>
      <c r="J59" s="1"/>
      <c r="K59" s="1"/>
      <c r="L59" s="1"/>
      <c r="M59" s="1"/>
    </row>
    <row r="60" spans="1:23">
      <c r="A60" s="1"/>
      <c r="B60" s="65" t="s">
        <v>77</v>
      </c>
      <c r="C60" s="66" t="s">
        <v>52</v>
      </c>
      <c r="D60" s="112"/>
      <c r="E60" s="113"/>
      <c r="F60" s="97"/>
      <c r="G60" s="5" t="s">
        <v>53</v>
      </c>
      <c r="H60" s="5"/>
      <c r="I60" s="1"/>
      <c r="J60" s="1"/>
      <c r="K60" s="1"/>
      <c r="L60" s="1"/>
      <c r="M60" s="1"/>
      <c r="T60" s="95"/>
      <c r="U60" s="95"/>
      <c r="V60" s="95"/>
      <c r="W60" s="95"/>
    </row>
    <row r="61" spans="1:23">
      <c r="A61" s="1"/>
      <c r="B61" s="67" t="s">
        <v>78</v>
      </c>
      <c r="C61" s="67">
        <v>7.5</v>
      </c>
      <c r="D61" s="114">
        <v>1518</v>
      </c>
      <c r="E61" s="115">
        <f>IF(D6&lt;=D61,D6*0.075,IF(D6&lt;=D62,D61*0.075+(D6-D61)*0.09,IF(D6&lt;=4190,D61*0.075+(D62-D61)*0.09+(D6-D62)*0.12,D61*0.075+(D62-D61)*0.09+(D63-D62)*0.12+(D6-D63)*0.14)))</f>
        <v>649.59699999999998</v>
      </c>
      <c r="F61" s="98"/>
      <c r="G61" s="5" t="s">
        <v>54</v>
      </c>
      <c r="H61" s="1"/>
      <c r="I61" s="1"/>
      <c r="J61" s="1"/>
      <c r="K61" s="1"/>
      <c r="L61" s="1"/>
      <c r="M61" s="1"/>
      <c r="T61" s="95"/>
      <c r="U61" s="95"/>
      <c r="V61" s="95"/>
      <c r="W61" s="95"/>
    </row>
    <row r="62" spans="1:23">
      <c r="A62" s="1"/>
      <c r="B62" s="67" t="s">
        <v>79</v>
      </c>
      <c r="C62" s="67">
        <v>9</v>
      </c>
      <c r="D62" s="114">
        <v>2793.88</v>
      </c>
      <c r="E62" s="115">
        <f>IF(H6&lt;=D61,H6*0.075,IF(H6&lt;=D62,D61*0.075+(H6-D61)*0.09,IF(H6&lt;=4190,D61*0.075+(D62-D61)*0.09+(H6-D62)*0.12,D61*0.075+(D62-D61)*0.09+(D63-D62)*0.12+(H6-D63)*0.14)))</f>
        <v>253.41359999999997</v>
      </c>
      <c r="F62" s="98"/>
      <c r="G62" s="5"/>
      <c r="H62" s="1"/>
      <c r="I62" s="1"/>
      <c r="J62" s="1"/>
      <c r="K62" s="1"/>
      <c r="L62" s="1"/>
      <c r="M62" s="1"/>
      <c r="T62" s="95"/>
      <c r="U62" s="95"/>
      <c r="V62" s="95"/>
      <c r="W62" s="95"/>
    </row>
    <row r="63" spans="1:23">
      <c r="A63" s="1"/>
      <c r="B63" s="67" t="s">
        <v>80</v>
      </c>
      <c r="C63" s="67">
        <v>12</v>
      </c>
      <c r="D63" s="114">
        <v>4190.83</v>
      </c>
      <c r="E63" s="116"/>
      <c r="F63" s="98"/>
      <c r="G63" s="5"/>
      <c r="H63" s="1"/>
      <c r="I63" s="1"/>
      <c r="J63" s="1"/>
      <c r="K63" s="1"/>
      <c r="L63" s="1"/>
      <c r="M63" s="1"/>
      <c r="T63" s="95"/>
      <c r="U63" s="95"/>
      <c r="V63" s="95"/>
      <c r="W63" s="95"/>
    </row>
    <row r="64" spans="1:23" ht="13.5" thickBot="1">
      <c r="A64" s="1"/>
      <c r="B64" s="67" t="s">
        <v>81</v>
      </c>
      <c r="C64" s="67">
        <v>14</v>
      </c>
      <c r="D64" s="114">
        <v>8157.41</v>
      </c>
      <c r="E64" s="114">
        <f>+D64*0.2</f>
        <v>1631.482</v>
      </c>
      <c r="F64" s="98"/>
      <c r="G64" s="26" t="s">
        <v>0</v>
      </c>
      <c r="H64" s="1"/>
      <c r="I64" s="1"/>
      <c r="J64" s="1"/>
      <c r="K64" s="1"/>
      <c r="L64" s="1"/>
      <c r="M64" s="1"/>
      <c r="T64" s="95"/>
      <c r="U64" s="95"/>
      <c r="V64" s="95"/>
      <c r="W64" s="95"/>
    </row>
    <row r="65" spans="1:23" ht="13.5" thickBot="1">
      <c r="A65" s="1"/>
      <c r="B65" s="68" t="s">
        <v>55</v>
      </c>
      <c r="C65" s="69">
        <v>20</v>
      </c>
      <c r="D65" s="117"/>
      <c r="E65" s="118"/>
      <c r="F65" s="95"/>
      <c r="G65" s="5" t="s">
        <v>56</v>
      </c>
      <c r="H65" s="5"/>
      <c r="I65" s="1"/>
      <c r="J65" s="1"/>
      <c r="K65" s="1"/>
      <c r="L65" s="1"/>
      <c r="M65" s="1"/>
      <c r="T65" s="95"/>
      <c r="U65" s="95"/>
      <c r="V65" s="95"/>
      <c r="W65" s="95"/>
    </row>
    <row r="66" spans="1:23">
      <c r="A66" s="80"/>
      <c r="B66" s="85"/>
      <c r="C66" s="86"/>
      <c r="D66" s="99"/>
      <c r="E66" s="96"/>
      <c r="F66" s="96"/>
      <c r="G66" s="80"/>
      <c r="H66" s="80"/>
      <c r="I66" s="80"/>
      <c r="J66" s="80"/>
      <c r="K66" s="1"/>
      <c r="L66" s="1"/>
      <c r="M66" s="1"/>
      <c r="O66" s="102"/>
      <c r="P66" s="102"/>
      <c r="Q66" s="102"/>
      <c r="R66" s="102"/>
      <c r="S66" s="102"/>
      <c r="T66" s="95"/>
      <c r="U66" s="95"/>
      <c r="V66" s="95"/>
      <c r="W66" s="95"/>
    </row>
    <row r="67" spans="1:23" ht="13.5" thickBot="1">
      <c r="A67" s="79"/>
      <c r="B67" s="8"/>
      <c r="C67" s="8"/>
      <c r="D67" s="93"/>
      <c r="E67" s="92"/>
      <c r="F67" s="91"/>
      <c r="G67" s="84"/>
      <c r="H67" s="84"/>
      <c r="I67" s="84"/>
      <c r="J67" s="84"/>
      <c r="K67" s="84"/>
      <c r="L67" s="84"/>
      <c r="M67" s="1"/>
      <c r="P67" s="102"/>
      <c r="Q67" s="102"/>
      <c r="R67" s="102"/>
      <c r="S67" s="102"/>
      <c r="T67" s="95"/>
      <c r="U67" s="95"/>
      <c r="V67" s="95"/>
      <c r="W67" s="95"/>
    </row>
    <row r="68" spans="1:23" ht="21.75">
      <c r="A68" s="1"/>
      <c r="B68" s="65" t="s">
        <v>75</v>
      </c>
      <c r="C68" s="66" t="s">
        <v>52</v>
      </c>
      <c r="D68" s="66" t="s">
        <v>57</v>
      </c>
      <c r="E68" s="94"/>
      <c r="F68" s="96"/>
      <c r="G68" s="96"/>
      <c r="H68" s="96"/>
      <c r="I68" s="96"/>
      <c r="J68" s="84"/>
      <c r="K68" s="96"/>
      <c r="L68" s="96"/>
      <c r="M68" s="96"/>
      <c r="N68" s="95"/>
      <c r="P68" s="95"/>
      <c r="Q68" s="95"/>
      <c r="R68" s="95"/>
      <c r="S68" s="95"/>
      <c r="T68" s="95"/>
      <c r="U68" s="95"/>
      <c r="V68" s="95"/>
      <c r="W68" s="95"/>
    </row>
    <row r="69" spans="1:23">
      <c r="A69" s="1"/>
      <c r="B69" s="67" t="s">
        <v>82</v>
      </c>
      <c r="C69" s="67">
        <v>0</v>
      </c>
      <c r="D69" s="70">
        <v>0</v>
      </c>
      <c r="E69" s="119">
        <v>2428.8000000000002</v>
      </c>
      <c r="F69" s="120"/>
      <c r="G69" s="121">
        <f>IF(D6-D17-E74&lt;=E69, 0, IF(D6-D17-E74&lt;=E70, (D6-D17-E74-E69)*0.075, IF(D6-D17-E74&lt;=E71, (E70-E69)*0.075+(D6-D17-E74-E70)*0.15, IF(D6-D17-E74&lt;=E72, (E70-E69)*0.075+(E71-E70)*0.15+(D6-D17-E74-E71)*0.225, (E70-E69)*0.075+(E71-E70)*0.15+(E72-E71)*0.225+(D6-D17-E74-E72)*0.275))))</f>
        <v>562.6393250000001</v>
      </c>
      <c r="H69" s="122">
        <f>IF(H6-H18-E74&lt;=E69, 0, IF(H6-H18-E74&lt;=E70, (H6-H18-E74-E69)*0.075, IF(H6-H18-E74&lt;=E71, (E70-E69)*0.075+(H6-H18-E74-E70)*0.15, IF(H6-H18-E74&lt;=E72, (E70-E69)*0.075+(E71-E70)*0.15+(H6-H18-E74-E71)*0.225, (E70-E69)*0.075+(E71-E70)*0.15+(E72-E71)*0.225+(H6-H18-E74-E72)*0.275))))</f>
        <v>23.833979999999997</v>
      </c>
      <c r="I69" s="121">
        <f>IF(J11-J19-E74&lt;=E69, 0, IF(J11-J19-E74&lt;=E70, (J11-J19-E74-E69)*0.075, IF(J11-J19-E74&lt;=E71, (E70-E69)*0.075+(J11-J19-E74-E70)*0.15, IF(J11-J19-E74&lt;=E72, (E70-E69)*0.075+(E71-E70)*0.15+(J11-J19-E74-E71)*0.225, (E70-E69)*0.075+(E71-E70)*0.15+(E72-E71)*0.225+(J11-J19-E74-E72)*0.275))))</f>
        <v>411.46109999999987</v>
      </c>
      <c r="J69" s="80"/>
      <c r="K69" s="100"/>
      <c r="L69" s="96"/>
      <c r="M69" s="96"/>
      <c r="N69" s="95"/>
      <c r="O69" s="95"/>
      <c r="P69" s="95"/>
      <c r="Q69" s="95"/>
      <c r="R69" s="95"/>
      <c r="S69" s="95"/>
      <c r="T69" s="95"/>
      <c r="U69" s="95"/>
      <c r="V69" s="95"/>
      <c r="W69" s="95"/>
    </row>
    <row r="70" spans="1:23">
      <c r="A70" s="1"/>
      <c r="B70" s="67" t="s">
        <v>83</v>
      </c>
      <c r="C70" s="75">
        <v>7.5</v>
      </c>
      <c r="D70" s="76">
        <v>169.44</v>
      </c>
      <c r="E70" s="119">
        <v>2826.65</v>
      </c>
      <c r="F70" s="119"/>
      <c r="G70" s="119"/>
      <c r="H70" s="119"/>
      <c r="I70" s="123"/>
      <c r="J70" s="80"/>
      <c r="K70" s="94"/>
      <c r="L70" s="96"/>
      <c r="M70" s="96"/>
      <c r="N70" s="95"/>
      <c r="O70" s="95"/>
      <c r="P70" s="95"/>
      <c r="Q70" s="95"/>
      <c r="R70" s="95"/>
      <c r="S70" s="95"/>
      <c r="T70" s="95"/>
      <c r="U70" s="95"/>
      <c r="V70" s="95"/>
      <c r="W70" s="95"/>
    </row>
    <row r="71" spans="1:23">
      <c r="A71" s="1"/>
      <c r="B71" s="67" t="s">
        <v>69</v>
      </c>
      <c r="C71" s="75">
        <v>15</v>
      </c>
      <c r="D71" s="76">
        <v>381.44</v>
      </c>
      <c r="E71" s="119">
        <v>3751.05</v>
      </c>
      <c r="F71" s="119"/>
      <c r="G71" s="119"/>
      <c r="H71" s="119"/>
      <c r="I71" s="123"/>
      <c r="J71" s="80"/>
      <c r="K71" s="94"/>
      <c r="L71" s="96"/>
      <c r="M71" s="96"/>
      <c r="N71" s="95"/>
      <c r="O71" s="95"/>
      <c r="P71" s="95"/>
      <c r="Q71" s="95"/>
      <c r="R71" s="95"/>
      <c r="S71" s="95"/>
      <c r="T71" s="95"/>
      <c r="U71" s="95"/>
      <c r="V71" s="95"/>
      <c r="W71" s="95"/>
    </row>
    <row r="72" spans="1:23">
      <c r="A72" s="1"/>
      <c r="B72" s="67" t="s">
        <v>70</v>
      </c>
      <c r="C72" s="75">
        <v>22.5</v>
      </c>
      <c r="D72" s="76">
        <v>662.77</v>
      </c>
      <c r="E72" s="119">
        <v>4664.68</v>
      </c>
      <c r="F72" s="119"/>
      <c r="G72" s="119"/>
      <c r="H72" s="119"/>
      <c r="I72" s="123"/>
      <c r="J72" s="80"/>
      <c r="K72" s="94"/>
      <c r="L72" s="96"/>
      <c r="M72" s="96"/>
      <c r="N72" s="95"/>
      <c r="O72" s="95"/>
      <c r="P72" s="95"/>
      <c r="Q72" s="95"/>
      <c r="R72" s="95"/>
      <c r="S72" s="95"/>
      <c r="T72" s="95"/>
      <c r="U72" s="95"/>
      <c r="V72" s="95"/>
      <c r="W72" s="95"/>
    </row>
    <row r="73" spans="1:23">
      <c r="A73" s="1"/>
      <c r="B73" s="67" t="s">
        <v>71</v>
      </c>
      <c r="C73" s="75">
        <v>27.5</v>
      </c>
      <c r="D73" s="76">
        <v>896</v>
      </c>
      <c r="E73" s="119">
        <v>4664.68</v>
      </c>
      <c r="F73" s="119"/>
      <c r="G73" s="119"/>
      <c r="H73" s="119"/>
      <c r="I73" s="123"/>
      <c r="J73" s="80"/>
      <c r="K73" s="94"/>
      <c r="L73" s="96"/>
      <c r="M73" s="96"/>
      <c r="N73" s="95"/>
      <c r="O73" s="90"/>
      <c r="P73" s="90"/>
    </row>
    <row r="74" spans="1:23">
      <c r="A74" s="1"/>
      <c r="B74" s="67" t="s">
        <v>58</v>
      </c>
      <c r="C74" s="75"/>
      <c r="D74" s="76">
        <v>189.59</v>
      </c>
      <c r="E74" s="124">
        <f>+D74*C20</f>
        <v>0</v>
      </c>
      <c r="F74" s="123"/>
      <c r="G74" s="123"/>
      <c r="H74" s="123"/>
      <c r="I74" s="123"/>
      <c r="J74" s="123"/>
      <c r="K74" s="94"/>
      <c r="L74" s="96"/>
      <c r="M74" s="96"/>
      <c r="N74" s="95"/>
      <c r="O74" s="90"/>
      <c r="P74" s="90"/>
    </row>
    <row r="75" spans="1:23">
      <c r="A75" s="79"/>
      <c r="B75" s="85"/>
      <c r="C75" s="86"/>
      <c r="D75" s="87"/>
      <c r="E75" s="101"/>
      <c r="F75" s="96"/>
      <c r="G75" s="96"/>
      <c r="H75" s="96"/>
      <c r="I75" s="96"/>
      <c r="J75" s="96"/>
      <c r="K75" s="96"/>
      <c r="L75" s="96"/>
      <c r="M75" s="96"/>
      <c r="N75" s="95"/>
      <c r="O75" s="90"/>
      <c r="P75" s="90"/>
    </row>
    <row r="76" spans="1:23">
      <c r="A76" s="79"/>
      <c r="B76" s="84"/>
      <c r="C76" s="84"/>
      <c r="D76" s="83"/>
      <c r="E76" s="94"/>
      <c r="F76" s="95"/>
      <c r="G76" s="95"/>
      <c r="H76" s="95"/>
      <c r="I76" s="95"/>
      <c r="J76" s="95"/>
      <c r="K76" s="95"/>
      <c r="L76" s="95"/>
      <c r="M76" s="95"/>
      <c r="N76" s="95"/>
      <c r="O76" s="90"/>
      <c r="P76" s="90"/>
    </row>
    <row r="77" spans="1:23">
      <c r="A77" s="79"/>
      <c r="B77" s="84"/>
      <c r="C77" s="84"/>
      <c r="D77" s="83"/>
      <c r="E77" s="94"/>
      <c r="F77" s="95"/>
      <c r="G77" s="95"/>
      <c r="H77" s="95"/>
      <c r="I77" s="95"/>
      <c r="J77" s="95"/>
      <c r="K77" s="95"/>
      <c r="L77" s="95"/>
      <c r="M77" s="95"/>
      <c r="N77" s="95"/>
      <c r="O77" s="90"/>
      <c r="P77" s="90"/>
    </row>
    <row r="78" spans="1:23">
      <c r="A78" s="1"/>
      <c r="B78" s="1"/>
      <c r="C78" s="1"/>
      <c r="D78" s="5"/>
      <c r="E78" s="5"/>
      <c r="F78" s="1" t="s">
        <v>64</v>
      </c>
      <c r="G78" s="1"/>
      <c r="H78" s="1"/>
      <c r="I78" s="1"/>
      <c r="J78" s="1"/>
      <c r="K78" s="1"/>
      <c r="L78" s="1"/>
      <c r="M78" s="1"/>
    </row>
    <row r="79" spans="1:23">
      <c r="A79" s="1"/>
      <c r="B79" s="1"/>
      <c r="C79" s="1"/>
      <c r="D79" s="5"/>
      <c r="E79" s="5"/>
      <c r="F79" s="78" t="s">
        <v>60</v>
      </c>
      <c r="G79" s="1"/>
      <c r="H79" s="1"/>
      <c r="I79" s="1"/>
      <c r="J79" s="1"/>
      <c r="K79" s="1"/>
      <c r="L79" s="1"/>
      <c r="M79" s="1"/>
    </row>
    <row r="80" spans="1:23">
      <c r="A80" s="1"/>
      <c r="B80" s="1"/>
      <c r="C80" s="1"/>
      <c r="D80" s="5"/>
      <c r="E80" s="5"/>
      <c r="F80" s="78" t="s">
        <v>61</v>
      </c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5"/>
      <c r="E81" s="5"/>
      <c r="F81" s="78" t="s">
        <v>62</v>
      </c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5"/>
      <c r="E82" s="5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5"/>
      <c r="E83" s="5"/>
      <c r="F83" s="78" t="s">
        <v>65</v>
      </c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5"/>
      <c r="E84" s="5"/>
      <c r="F84" s="78" t="s">
        <v>66</v>
      </c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5"/>
      <c r="E85" s="5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5"/>
      <c r="E86" s="5"/>
      <c r="F86" s="78" t="s">
        <v>68</v>
      </c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5"/>
      <c r="E87" s="5"/>
      <c r="F87" s="78" t="s">
        <v>67</v>
      </c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5"/>
      <c r="E88" s="5"/>
      <c r="F88" s="78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5"/>
      <c r="E90" s="5"/>
      <c r="F90" s="82" t="s">
        <v>73</v>
      </c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</row>
    <row r="92" spans="1:13" ht="6" customHeight="1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</row>
    <row r="99" spans="1:13" ht="4.5" customHeight="1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</row>
    <row r="104" spans="1:13" ht="3.75" customHeight="1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</row>
    <row r="130" spans="1:13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</row>
    <row r="131" spans="1:13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</row>
    <row r="132" spans="1:13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</row>
    <row r="133" spans="1:13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</row>
    <row r="134" spans="1:13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</row>
    <row r="135" spans="1:13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</row>
    <row r="136" spans="1:13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</row>
    <row r="137" spans="1:13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</row>
    <row r="139" spans="1:13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</row>
    <row r="140" spans="1:13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</row>
    <row r="141" spans="1:13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</row>
    <row r="143" spans="1:13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</row>
    <row r="144" spans="1:13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</row>
    <row r="157" spans="1:13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</row>
    <row r="158" spans="1:13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</row>
    <row r="159" spans="1:13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</row>
    <row r="160" spans="1:13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</row>
    <row r="161" spans="1:13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</row>
    <row r="162" spans="1:13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</row>
    <row r="163" spans="1:13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</row>
    <row r="164" spans="1:13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</row>
    <row r="166" spans="1:13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</row>
    <row r="167" spans="1:13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</row>
    <row r="168" spans="1:13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</row>
    <row r="169" spans="1:13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</row>
    <row r="171" spans="1:13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</row>
    <row r="173" spans="1:13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</row>
    <row r="199" spans="1:13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</row>
    <row r="201" spans="1:13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</row>
    <row r="202" spans="1:13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</row>
    <row r="203" spans="1:13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</row>
    <row r="205" spans="1:13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</row>
    <row r="206" spans="1:13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</row>
    <row r="207" spans="1:13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</row>
    <row r="211" spans="1:13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</row>
    <row r="220" spans="1:13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</row>
    <row r="222" spans="1:13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</row>
    <row r="223" spans="1:13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</row>
    <row r="226" spans="1:13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</row>
    <row r="227" spans="1:13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</row>
    <row r="228" spans="1:13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</row>
    <row r="229" spans="1:13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</row>
    <row r="230" spans="1:13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</row>
    <row r="231" spans="1:13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</row>
    <row r="233" spans="1:13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</row>
    <row r="235" spans="1:13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</row>
  </sheetData>
  <sheetProtection algorithmName="SHA-512" hashValue="w773GuhASxR/LkN2ZdzHnSH6YyxaQsuKNEkH+nKjuhBRgLOLIloFocRyN296Fr+gaZJ6yOyUydjoHLipN2nSFQ==" saltValue="bnOZrQNrCUy43YYpXRnqkg==" spinCount="100000" sheet="1" objects="1" scenarios="1"/>
  <mergeCells count="11">
    <mergeCell ref="D1:K1"/>
    <mergeCell ref="F14:G14"/>
    <mergeCell ref="H14:I14"/>
    <mergeCell ref="J14:K14"/>
    <mergeCell ref="D2:K2"/>
    <mergeCell ref="I3:K3"/>
    <mergeCell ref="D5:E5"/>
    <mergeCell ref="F5:G5"/>
    <mergeCell ref="H5:I5"/>
    <mergeCell ref="J5:K5"/>
    <mergeCell ref="D14:E14"/>
  </mergeCells>
  <phoneticPr fontId="0" type="noConversion"/>
  <hyperlinks>
    <hyperlink ref="B1" r:id="rId1" xr:uid="{AC9BF791-D0B9-4BFB-AA98-FC737C9CA301}"/>
    <hyperlink ref="G64" r:id="rId2" xr:uid="{FC658859-333D-4109-881D-0E9678FB8BE4}"/>
  </hyperlink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Fernando Matos</cp:lastModifiedBy>
  <dcterms:created xsi:type="dcterms:W3CDTF">2008-04-20T13:35:01Z</dcterms:created>
  <dcterms:modified xsi:type="dcterms:W3CDTF">2025-04-29T14:08:27Z</dcterms:modified>
</cp:coreProperties>
</file>